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277" activeTab="0"/>
  </bookViews>
  <sheets>
    <sheet name="Summary" sheetId="1" r:id="rId1"/>
    <sheet name="Percentages" sheetId="2" r:id="rId2"/>
    <sheet name="Factors" sheetId="3" r:id="rId3"/>
  </sheets>
  <definedNames>
    <definedName name="_xlnm.Print_Area" localSheetId="0">'Summary'!$N$1:$T$94</definedName>
    <definedName name="_xlnm.Print_Titles" localSheetId="2">'Factors'!$1:$3</definedName>
  </definedNames>
  <calcPr fullCalcOnLoad="1"/>
</workbook>
</file>

<file path=xl/sharedStrings.xml><?xml version="1.0" encoding="utf-8"?>
<sst xmlns="http://schemas.openxmlformats.org/spreadsheetml/2006/main" count="778" uniqueCount="192">
  <si>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</si>
  <si>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</si>
  <si>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</si>
  <si>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</si>
  <si>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</si>
  <si>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</si>
  <si>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</si>
  <si>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</si>
  <si>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</si>
  <si>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</si>
  <si>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</si>
  <si>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</si>
  <si>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</si>
  <si>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</si>
  <si>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</si>
  <si>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</si>
  <si>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</si>
  <si>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</si>
  <si>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</si>
  <si>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</si>
  <si>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</si>
  <si>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</si>
  <si>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</si>
  <si>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</si>
  <si>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</si>
  <si>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</si>
  <si>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</si>
  <si>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</si>
  <si>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</si>
  <si>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</si>
  <si>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</si>
  <si>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</si>
  <si>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</si>
  <si>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</si>
  <si>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</si>
  <si>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</si>
  <si>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</si>
  <si>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</si>
  <si>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</si>
  <si>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</si>
  <si>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</si>
  <si>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</si>
  <si>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</si>
  <si>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</si>
  <si>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</si>
  <si>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</si>
  <si>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</si>
  <si>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</si>
  <si>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</si>
  <si>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</si>
  <si>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</si>
  <si>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</si>
  <si>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</si>
  <si>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</si>
  <si>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</si>
  <si>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</si>
  <si>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</si>
  <si>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</si>
  <si>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</si>
  <si>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</si>
  <si>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</si>
  <si>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</si>
  <si>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</si>
  <si>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</si>
  <si>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</si>
  <si>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</si>
  <si>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</si>
  <si>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</si>
  <si>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</si>
  <si>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</si>
  <si>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</si>
  <si>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</si>
  <si>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 xml:space="preserve">Percent of </t>
  </si>
  <si>
    <t>DHEC Division of Biostatistics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</si>
  <si>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</si>
  <si>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</si>
  <si>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</si>
  <si>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</si>
  <si>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</si>
  <si>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</si>
  <si>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</si>
  <si>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</si>
  <si>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</si>
  <si>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</si>
  <si>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</si>
  <si>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</si>
  <si>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</si>
  <si>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</si>
  <si>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</si>
  <si>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</si>
  <si>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</si>
  <si>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</si>
  <si>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</si>
  <si>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</si>
  <si>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</si>
  <si>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</si>
  <si>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</si>
  <si>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</si>
  <si>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</si>
  <si>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</si>
  <si>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</si>
  <si>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</si>
  <si>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Mother with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</si>
  <si>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</si>
  <si>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</si>
  <si>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</si>
  <si>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</si>
  <si>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</si>
  <si>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</si>
  <si>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</si>
  <si>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</si>
  <si>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</si>
  <si>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</si>
  <si>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</si>
  <si>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</si>
  <si>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Base funding for Acceptable Quality Proposal.</t>
  </si>
  <si>
    <t xml:space="preserve">Allocate 80% of funds based on formula factor weightings as follow:  </t>
  </si>
  <si>
    <t>Budget and Control Board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</si>
  <si>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</si>
  <si>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</si>
  <si>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</si>
  <si>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</si>
  <si>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</si>
  <si>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</si>
  <si>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</si>
  <si>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</si>
  <si>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VARIANCE</t>
  </si>
  <si>
    <t>Counties</t>
  </si>
  <si>
    <t>Less</t>
  </si>
  <si>
    <t>Variance</t>
  </si>
  <si>
    <t>Formula</t>
  </si>
  <si>
    <t xml:space="preserve">Total Formula </t>
  </si>
  <si>
    <t>Factor B, Children in Grades 1 to 3, Free/Reduced Lunch</t>
  </si>
  <si>
    <t>Comparison</t>
  </si>
  <si>
    <t>Quality and Feasibility - Remaining  funds.</t>
  </si>
  <si>
    <t>N/A</t>
  </si>
  <si>
    <t xml:space="preserve">Formula </t>
  </si>
  <si>
    <t>purpose only</t>
  </si>
  <si>
    <t>Factor D.1. % of Children Testing Not Ready for 1st Grade  N/A</t>
  </si>
  <si>
    <t>Statewide Avg</t>
  </si>
  <si>
    <t>Population: Estimated number of Children under age 6</t>
  </si>
  <si>
    <t>US Department of Commerce, BEA / RWM</t>
  </si>
  <si>
    <t xml:space="preserve">Births to Mothers with less than </t>
  </si>
  <si>
    <t>2008-09 Total</t>
  </si>
  <si>
    <t>PASS Math</t>
  </si>
  <si>
    <t>February 26, 2010 Factors</t>
  </si>
  <si>
    <t xml:space="preserve">Factor D.3  %age of 3rd Graders NOT MET on PASS ELA </t>
  </si>
  <si>
    <t>Factor D.4  %age of 3rd Graders NOT MET on PASS Math</t>
  </si>
  <si>
    <t>PASS ELA</t>
  </si>
  <si>
    <t>FY 2012</t>
  </si>
  <si>
    <t>2010-2011</t>
  </si>
  <si>
    <t>Low Birthweight Infants</t>
  </si>
  <si>
    <t>High School Education, 2009, DHEC Biostatistics</t>
  </si>
  <si>
    <t>Children who are overage in grade 3</t>
  </si>
  <si>
    <t>YEAR</t>
  </si>
  <si>
    <t>Not Used</t>
  </si>
  <si>
    <t>Language</t>
  </si>
  <si>
    <t>PACT</t>
  </si>
  <si>
    <t>Low Birth</t>
  </si>
  <si>
    <t>of</t>
  </si>
  <si>
    <t>Income</t>
  </si>
  <si>
    <t>Capita</t>
  </si>
  <si>
    <t>NOT MET</t>
  </si>
  <si>
    <t>FORMULA  ALLOCATION</t>
  </si>
  <si>
    <t>F A C T O R S</t>
  </si>
  <si>
    <t xml:space="preserve">FY 13 PROJECTED AMOUNTS AWARDED TO COUNTY PARTNERSHIPS </t>
  </si>
  <si>
    <t>FY 2013</t>
  </si>
  <si>
    <t>FILL IN TOTAL:  Fund 10 Allocated:</t>
  </si>
  <si>
    <t>COUNTIES IN BOLD WILL BE SUPPLEMENTED TO REACH MINIMUM ALLOCATON OF:</t>
  </si>
  <si>
    <t>Kids Count Data</t>
  </si>
  <si>
    <t>FY 12</t>
  </si>
  <si>
    <r>
      <t xml:space="preserve">SC First Steps Allocation Formula  - </t>
    </r>
    <r>
      <rPr>
        <b/>
        <sz val="11"/>
        <color indexed="10"/>
        <rFont val="Arial"/>
        <family val="2"/>
      </rPr>
      <t>UPDATED:  MARCH 13, 2012</t>
    </r>
  </si>
  <si>
    <t>Percentage</t>
  </si>
  <si>
    <t>Amount LESS</t>
  </si>
  <si>
    <t>Maximum  County</t>
  </si>
  <si>
    <t>Total Available:</t>
  </si>
  <si>
    <t>2008 Comparison</t>
  </si>
  <si>
    <t>2009-2010</t>
  </si>
  <si>
    <t>South Carolina Counties</t>
  </si>
  <si>
    <t>Per Capita personal income</t>
  </si>
  <si>
    <t>FACTOR C</t>
  </si>
  <si>
    <t>FACTOR D (Item 2)</t>
  </si>
  <si>
    <t>FACTOR D (Item 6)</t>
  </si>
  <si>
    <t>FACTOR D (Item 5)</t>
  </si>
  <si>
    <t>3rd Graders NOT MET on PASS Math</t>
  </si>
  <si>
    <t>FACTOR D (Item 4)</t>
  </si>
  <si>
    <t>FACTOR D (Item 3)</t>
  </si>
  <si>
    <t>3rd Graders NOT MET on PASS ELA (Language)</t>
  </si>
  <si>
    <t>State/</t>
  </si>
  <si>
    <t>Basic Math</t>
  </si>
  <si>
    <t>Below PACT</t>
  </si>
  <si>
    <t>Basic 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</si>
</sst>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83" formatCode="_(&quot;$&quot;* #,##0_);_(&quot;$&quot;* \(#,##0\);_(&quot;$&quot;* &quot;-&quot;??_);_(@_)"/>
    <numFmt numFmtId="184" formatCode="0.0000%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 Rounded MT Bold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2"/>
      <name val="Arial Rounded MT Bold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C0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7998476028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43">
    <xf numFmtId="0" fontId="0" fillId="0" borderId="0" xfId="0"/>
    <xf numFmtId="0" fontId="0" fillId="0" borderId="0" xfId="0" applyBorder="1"/>
    <xf numFmtId="0" fontId="0" fillId="0" borderId="1" xfId="0" applyBorder="1"/>
    <xf numFmtId="10" fontId="0" fillId="0" borderId="1" xfId="0" applyNumberFormat="1" applyBorder="1"/>
    <xf numFmtId="10" fontId="0" fillId="0" borderId="0" xfId="0" applyNumberFormat="1" applyBorder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10" fontId="0" fillId="0" borderId="3" xfId="0" applyNumberFormat="1" applyBorder="1"/>
    <xf numFmtId="0" fontId="0" fillId="0" borderId="3" xfId="0" applyBorder="1"/>
    <xf numFmtId="0" fontId="4" fillId="2" borderId="4" xfId="0" applyFont="1" applyFill="1" applyBorder="1"/>
    <xf numFmtId="0" fontId="1" fillId="0" borderId="0" xfId="0" applyFont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0" fillId="3" borderId="1" xfId="0" applyFill="1" applyBorder="1"/>
    <xf numFmtId="10" fontId="0" fillId="3" borderId="1" xfId="0" applyNumberFormat="1" applyFill="1" applyBorder="1"/>
    <xf numFmtId="0" fontId="7" fillId="3" borderId="0" xfId="0" applyFont="1" applyFill="1" applyBorder="1"/>
    <xf numFmtId="3" fontId="0" fillId="3" borderId="1" xfId="0" applyNumberFormat="1" applyFont="1" applyFill="1" applyBorder="1" applyAlignment="1">
      <alignment wrapText="1"/>
    </xf>
    <xf numFmtId="10" fontId="7" fillId="0" borderId="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10" xfId="0" applyFont="1" applyFill="1" applyBorder="1"/>
    <xf numFmtId="0" fontId="7" fillId="4" borderId="0" xfId="0" applyFont="1" applyFill="1" applyBorder="1"/>
    <xf numFmtId="0" fontId="7" fillId="4" borderId="5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7" fillId="4" borderId="9" xfId="0" applyFont="1" applyFill="1" applyBorder="1" applyAlignment="1">
      <alignment horizontal="center"/>
    </xf>
    <xf numFmtId="0" fontId="7" fillId="4" borderId="7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168" fontId="0" fillId="4" borderId="1" xfId="0" applyNumberFormat="1" applyFont="1" applyFill="1" applyBorder="1" applyAlignment="1">
      <alignment horizontal="right" vertical="center" indent="1"/>
    </xf>
    <xf numFmtId="2" fontId="0" fillId="4" borderId="1" xfId="0" applyNumberFormat="1" applyFill="1" applyBorder="1"/>
    <xf numFmtId="0" fontId="0" fillId="4" borderId="0" xfId="0" applyFill="1" applyBorder="1"/>
    <xf numFmtId="0" fontId="0" fillId="4" borderId="5" xfId="0" applyFill="1" applyBorder="1"/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/>
    <xf numFmtId="0" fontId="7" fillId="6" borderId="0" xfId="0" applyFont="1" applyFill="1" applyBorder="1"/>
    <xf numFmtId="0" fontId="0" fillId="6" borderId="0" xfId="0" applyFill="1" applyBorder="1"/>
    <xf numFmtId="0" fontId="7" fillId="6" borderId="5" xfId="0" applyFont="1" applyFill="1" applyBorder="1"/>
    <xf numFmtId="0" fontId="0" fillId="6" borderId="5" xfId="0" applyFill="1" applyBorder="1"/>
    <xf numFmtId="0" fontId="1" fillId="6" borderId="2" xfId="0" applyFont="1" applyFill="1" applyBorder="1" applyAlignment="1">
      <alignment horizontal="center"/>
    </xf>
    <xf numFmtId="0" fontId="1" fillId="6" borderId="7" xfId="0" applyFont="1" applyFill="1" applyBorder="1"/>
    <xf numFmtId="0" fontId="0" fillId="6" borderId="1" xfId="22" applyNumberFormat="1" applyFont="1" applyFill="1" applyBorder="1" quotePrefix="1">
      <alignment/>
      <protection/>
    </xf>
    <xf numFmtId="0" fontId="1" fillId="7" borderId="0" xfId="0" applyFont="1" applyFill="1" applyBorder="1"/>
    <xf numFmtId="0" fontId="1" fillId="7" borderId="8" xfId="0" applyFont="1" applyFill="1" applyBorder="1"/>
    <xf numFmtId="0" fontId="1" fillId="7" borderId="12" xfId="0" applyFont="1" applyFill="1" applyBorder="1"/>
    <xf numFmtId="0" fontId="1" fillId="7" borderId="5" xfId="0" applyFont="1" applyFill="1" applyBorder="1"/>
    <xf numFmtId="0" fontId="1" fillId="7" borderId="9" xfId="0" applyFont="1" applyFill="1" applyBorder="1"/>
    <xf numFmtId="0" fontId="1" fillId="7" borderId="6" xfId="0" applyFont="1" applyFill="1" applyBorder="1"/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7" xfId="0" applyFont="1" applyFill="1" applyBorder="1"/>
    <xf numFmtId="0" fontId="0" fillId="7" borderId="13" xfId="0" applyFill="1" applyBorder="1"/>
    <xf numFmtId="10" fontId="0" fillId="7" borderId="1" xfId="0" applyNumberFormat="1" applyFill="1" applyBorder="1"/>
    <xf numFmtId="10" fontId="7" fillId="7" borderId="3" xfId="0" applyNumberFormat="1" applyFont="1" applyFill="1" applyBorder="1"/>
    <xf numFmtId="0" fontId="1" fillId="8" borderId="14" xfId="0" applyFont="1" applyFill="1" applyBorder="1"/>
    <xf numFmtId="0" fontId="1" fillId="8" borderId="0" xfId="0" applyFont="1" applyFill="1" applyBorder="1"/>
    <xf numFmtId="0" fontId="1" fillId="8" borderId="8" xfId="0" applyFont="1" applyFill="1" applyBorder="1"/>
    <xf numFmtId="0" fontId="1" fillId="8" borderId="12" xfId="0" applyFont="1" applyFill="1" applyBorder="1"/>
    <xf numFmtId="0" fontId="1" fillId="8" borderId="5" xfId="0" applyFont="1" applyFill="1" applyBorder="1"/>
    <xf numFmtId="0" fontId="1" fillId="8" borderId="9" xfId="0" applyFont="1" applyFill="1" applyBorder="1"/>
    <xf numFmtId="0" fontId="1" fillId="8" borderId="6" xfId="0" applyFont="1" applyFill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7" xfId="0" applyFont="1" applyFill="1" applyBorder="1"/>
    <xf numFmtId="0" fontId="0" fillId="8" borderId="13" xfId="0" applyFill="1" applyBorder="1"/>
    <xf numFmtId="0" fontId="0" fillId="8" borderId="15" xfId="0" applyFont="1" applyFill="1" applyBorder="1" applyAlignment="1">
      <alignment horizontal="right" vertical="center" wrapText="1"/>
    </xf>
    <xf numFmtId="10" fontId="0" fillId="8" borderId="1" xfId="0" applyNumberFormat="1" applyFill="1" applyBorder="1"/>
    <xf numFmtId="0" fontId="7" fillId="8" borderId="16" xfId="0" applyFont="1" applyFill="1" applyBorder="1" applyAlignment="1">
      <alignment horizontal="right"/>
    </xf>
    <xf numFmtId="172" fontId="8" fillId="8" borderId="3" xfId="18" applyNumberFormat="1" applyFont="1" applyFill="1" applyBorder="1" applyAlignment="1">
      <alignment horizontal="right" wrapText="1"/>
    </xf>
    <xf numFmtId="10" fontId="7" fillId="8" borderId="3" xfId="0" applyNumberFormat="1" applyFont="1" applyFill="1" applyBorder="1"/>
    <xf numFmtId="0" fontId="5" fillId="0" borderId="17" xfId="0" applyFont="1" applyBorder="1"/>
    <xf numFmtId="0" fontId="5" fillId="0" borderId="14" xfId="0" applyFont="1" applyBorder="1"/>
    <xf numFmtId="0" fontId="5" fillId="0" borderId="12" xfId="0" applyFont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5" borderId="6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right" vertical="center" wrapText="1"/>
    </xf>
    <xf numFmtId="3" fontId="0" fillId="5" borderId="1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7" borderId="14" xfId="0" applyFont="1" applyFill="1" applyBorder="1"/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1" xfId="0" applyNumberFormat="1" applyFont="1" applyFill="1" applyBorder="1" quotePrefix="1"/>
    <xf numFmtId="0" fontId="7" fillId="7" borderId="3" xfId="0" applyFont="1" applyFill="1" applyBorder="1" applyAlignment="1">
      <alignment horizontal="right"/>
    </xf>
    <xf numFmtId="37" fontId="8" fillId="7" borderId="3" xfId="18" applyNumberFormat="1" applyFont="1" applyFill="1" applyBorder="1" applyAlignment="1">
      <alignment horizontal="right" wrapText="1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9" fontId="7" fillId="9" borderId="2" xfId="0" applyNumberFormat="1" applyFont="1" applyFill="1" applyBorder="1" applyAlignment="1">
      <alignment horizontal="center"/>
    </xf>
    <xf numFmtId="9" fontId="7" fillId="10" borderId="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0" fillId="0" borderId="0" xfId="0" applyNumberFormat="1" applyBorder="1"/>
    <xf numFmtId="0" fontId="6" fillId="4" borderId="21" xfId="0" applyFont="1" applyFill="1" applyBorder="1"/>
    <xf numFmtId="0" fontId="0" fillId="4" borderId="22" xfId="0" applyFill="1" applyBorder="1"/>
    <xf numFmtId="0" fontId="0" fillId="4" borderId="21" xfId="0" applyFill="1" applyBorder="1"/>
    <xf numFmtId="0" fontId="0" fillId="4" borderId="23" xfId="0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/>
    <xf numFmtId="0" fontId="7" fillId="4" borderId="29" xfId="0" applyFont="1" applyFill="1" applyBorder="1" applyAlignment="1">
      <alignment horizontal="center"/>
    </xf>
    <xf numFmtId="0" fontId="0" fillId="4" borderId="30" xfId="0" applyFill="1" applyBorder="1"/>
    <xf numFmtId="10" fontId="0" fillId="4" borderId="31" xfId="0" applyNumberFormat="1" applyFill="1" applyBorder="1"/>
    <xf numFmtId="0" fontId="0" fillId="4" borderId="32" xfId="0" applyFill="1" applyBorder="1"/>
    <xf numFmtId="0" fontId="7" fillId="4" borderId="33" xfId="0" applyFont="1" applyFill="1" applyBorder="1"/>
    <xf numFmtId="2" fontId="7" fillId="4" borderId="34" xfId="0" applyNumberFormat="1" applyFont="1" applyFill="1" applyBorder="1"/>
    <xf numFmtId="10" fontId="7" fillId="4" borderId="35" xfId="0" applyNumberFormat="1" applyFont="1" applyFill="1" applyBorder="1"/>
    <xf numFmtId="0" fontId="7" fillId="5" borderId="21" xfId="0" applyFont="1" applyFill="1" applyBorder="1"/>
    <xf numFmtId="0" fontId="1" fillId="5" borderId="22" xfId="0" applyFont="1" applyFill="1" applyBorder="1"/>
    <xf numFmtId="0" fontId="7" fillId="5" borderId="30" xfId="0" applyFont="1" applyFill="1" applyBorder="1"/>
    <xf numFmtId="0" fontId="1" fillId="5" borderId="23" xfId="0" applyFont="1" applyFill="1" applyBorder="1"/>
    <xf numFmtId="0" fontId="1" fillId="5" borderId="24" xfId="0" applyFont="1" applyFill="1" applyBorder="1"/>
    <xf numFmtId="0" fontId="1" fillId="5" borderId="36" xfId="0" applyFont="1" applyFill="1" applyBorder="1" applyAlignment="1">
      <alignment horizontal="center"/>
    </xf>
    <xf numFmtId="0" fontId="1" fillId="5" borderId="26" xfId="0" applyFont="1" applyFill="1" applyBorder="1"/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/>
    <xf numFmtId="0" fontId="0" fillId="5" borderId="32" xfId="0" applyFill="1" applyBorder="1"/>
    <xf numFmtId="10" fontId="0" fillId="5" borderId="31" xfId="0" applyNumberFormat="1" applyFill="1" applyBorder="1"/>
    <xf numFmtId="0" fontId="7" fillId="5" borderId="33" xfId="0" applyFont="1" applyFill="1" applyBorder="1" applyAlignment="1">
      <alignment horizontal="right"/>
    </xf>
    <xf numFmtId="172" fontId="8" fillId="5" borderId="34" xfId="18" applyNumberFormat="1" applyFont="1" applyFill="1" applyBorder="1" applyAlignment="1">
      <alignment horizontal="right" wrapText="1"/>
    </xf>
    <xf numFmtId="10" fontId="7" fillId="5" borderId="35" xfId="0" applyNumberFormat="1" applyFont="1" applyFill="1" applyBorder="1"/>
    <xf numFmtId="0" fontId="7" fillId="6" borderId="21" xfId="0" applyFont="1" applyFill="1" applyBorder="1"/>
    <xf numFmtId="0" fontId="0" fillId="6" borderId="22" xfId="0" applyFill="1" applyBorder="1"/>
    <xf numFmtId="0" fontId="7" fillId="6" borderId="30" xfId="0" applyFont="1" applyFill="1" applyBorder="1"/>
    <xf numFmtId="0" fontId="0" fillId="6" borderId="23" xfId="0" applyFill="1" applyBorder="1"/>
    <xf numFmtId="0" fontId="1" fillId="6" borderId="24" xfId="0" applyFont="1" applyFill="1" applyBorder="1"/>
    <xf numFmtId="0" fontId="1" fillId="6" borderId="27" xfId="0" applyFont="1" applyFill="1" applyBorder="1" applyAlignment="1">
      <alignment horizontal="center"/>
    </xf>
    <xf numFmtId="0" fontId="1" fillId="6" borderId="26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0" fillId="6" borderId="32" xfId="0" applyFill="1" applyBorder="1"/>
    <xf numFmtId="10" fontId="0" fillId="6" borderId="31" xfId="0" applyNumberFormat="1" applyFill="1" applyBorder="1"/>
    <xf numFmtId="0" fontId="7" fillId="6" borderId="37" xfId="0" applyFont="1" applyFill="1" applyBorder="1" applyAlignment="1">
      <alignment horizontal="right"/>
    </xf>
    <xf numFmtId="41" fontId="7" fillId="6" borderId="34" xfId="18" applyNumberFormat="1" applyFont="1" applyFill="1" applyBorder="1" applyAlignment="1">
      <alignment/>
    </xf>
    <xf numFmtId="10" fontId="7" fillId="6" borderId="35" xfId="0" applyNumberFormat="1" applyFont="1" applyFill="1" applyBorder="1"/>
    <xf numFmtId="0" fontId="7" fillId="3" borderId="21" xfId="0" applyFont="1" applyFill="1" applyBorder="1"/>
    <xf numFmtId="0" fontId="0" fillId="3" borderId="22" xfId="0" applyFill="1" applyBorder="1" applyAlignment="1">
      <alignment horizontal="center"/>
    </xf>
    <xf numFmtId="0" fontId="0" fillId="3" borderId="21" xfId="0" applyFill="1" applyBorder="1"/>
    <xf numFmtId="0" fontId="0" fillId="3" borderId="30" xfId="0" applyFill="1" applyBorder="1"/>
    <xf numFmtId="0" fontId="1" fillId="3" borderId="23" xfId="0" applyFont="1" applyFill="1" applyBorder="1" applyAlignment="1">
      <alignment horizontal="center"/>
    </xf>
    <xf numFmtId="0" fontId="1" fillId="3" borderId="26" xfId="0" applyFont="1" applyFill="1" applyBorder="1"/>
    <xf numFmtId="0" fontId="0" fillId="3" borderId="27" xfId="0" applyFill="1" applyBorder="1" applyAlignment="1">
      <alignment horizontal="center"/>
    </xf>
    <xf numFmtId="0" fontId="1" fillId="3" borderId="28" xfId="0" applyFont="1" applyFill="1" applyBorder="1"/>
    <xf numFmtId="0" fontId="0" fillId="3" borderId="29" xfId="0" applyFill="1" applyBorder="1" applyAlignment="1">
      <alignment horizontal="center"/>
    </xf>
    <xf numFmtId="0" fontId="0" fillId="3" borderId="38" xfId="0" applyFill="1" applyBorder="1"/>
    <xf numFmtId="0" fontId="0" fillId="3" borderId="29" xfId="0" applyFill="1" applyBorder="1"/>
    <xf numFmtId="3" fontId="0" fillId="3" borderId="31" xfId="0" applyNumberFormat="1" applyFill="1" applyBorder="1"/>
    <xf numFmtId="0" fontId="7" fillId="3" borderId="37" xfId="0" applyFont="1" applyFill="1" applyBorder="1" applyAlignment="1">
      <alignment horizontal="right"/>
    </xf>
    <xf numFmtId="3" fontId="7" fillId="3" borderId="34" xfId="0" applyNumberFormat="1" applyFont="1" applyFill="1" applyBorder="1"/>
    <xf numFmtId="10" fontId="7" fillId="3" borderId="34" xfId="0" applyNumberFormat="1" applyFont="1" applyFill="1" applyBorder="1"/>
    <xf numFmtId="3" fontId="5" fillId="3" borderId="35" xfId="0" applyNumberFormat="1" applyFont="1" applyFill="1" applyBorder="1"/>
    <xf numFmtId="0" fontId="6" fillId="4" borderId="3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/>
    <xf numFmtId="183" fontId="7" fillId="0" borderId="0" xfId="16" applyNumberFormat="1" applyFont="1"/>
    <xf numFmtId="0" fontId="7" fillId="0" borderId="3" xfId="0" applyFont="1" applyBorder="1"/>
    <xf numFmtId="183" fontId="7" fillId="11" borderId="3" xfId="16" applyNumberFormat="1" applyFont="1" applyFill="1" applyBorder="1"/>
    <xf numFmtId="183" fontId="7" fillId="0" borderId="3" xfId="16" applyNumberFormat="1" applyFont="1" applyBorder="1"/>
    <xf numFmtId="183" fontId="4" fillId="12" borderId="3" xfId="16" applyNumberFormat="1" applyFont="1" applyFill="1" applyBorder="1"/>
    <xf numFmtId="164" fontId="7" fillId="0" borderId="0" xfId="0" applyNumberFormat="1" applyFont="1"/>
    <xf numFmtId="0" fontId="4" fillId="2" borderId="39" xfId="0" applyFont="1" applyFill="1" applyBorder="1"/>
    <xf numFmtId="168" fontId="4" fillId="2" borderId="40" xfId="0" applyNumberFormat="1" applyFont="1" applyFill="1" applyBorder="1"/>
    <xf numFmtId="0" fontId="4" fillId="12" borderId="40" xfId="0" applyFont="1" applyFill="1" applyBorder="1" applyAlignment="1">
      <alignment horizontal="center"/>
    </xf>
    <xf numFmtId="9" fontId="5" fillId="0" borderId="0" xfId="0" applyNumberFormat="1" applyFont="1"/>
    <xf numFmtId="44" fontId="5" fillId="0" borderId="0" xfId="16" applyFont="1"/>
    <xf numFmtId="9" fontId="7" fillId="0" borderId="0" xfId="0" applyNumberFormat="1" applyFont="1"/>
    <xf numFmtId="168" fontId="5" fillId="0" borderId="0" xfId="0" applyNumberFormat="1" applyFont="1"/>
    <xf numFmtId="44" fontId="5" fillId="0" borderId="5" xfId="16" applyFont="1" applyBorder="1"/>
    <xf numFmtId="9" fontId="5" fillId="0" borderId="0" xfId="0" applyNumberFormat="1" applyFont="1" applyBorder="1"/>
    <xf numFmtId="44" fontId="5" fillId="0" borderId="0" xfId="16" applyFont="1" applyBorder="1"/>
    <xf numFmtId="0" fontId="5" fillId="0" borderId="0" xfId="0" applyFont="1" applyBorder="1" applyProtection="1">
      <protection/>
    </xf>
    <xf numFmtId="44" fontId="5" fillId="0" borderId="41" xfId="16" applyFont="1" applyBorder="1" applyProtection="1">
      <protection/>
    </xf>
    <xf numFmtId="164" fontId="5" fillId="0" borderId="0" xfId="0" applyNumberFormat="1" applyFont="1"/>
    <xf numFmtId="0" fontId="5" fillId="0" borderId="6" xfId="0" applyFont="1" applyBorder="1"/>
    <xf numFmtId="0" fontId="5" fillId="10" borderId="6" xfId="0" applyFont="1" applyFill="1" applyBorder="1"/>
    <xf numFmtId="0" fontId="5" fillId="0" borderId="2" xfId="0" applyFont="1" applyBorder="1"/>
    <xf numFmtId="0" fontId="5" fillId="10" borderId="2" xfId="0" applyFont="1" applyFill="1" applyBorder="1"/>
    <xf numFmtId="10" fontId="5" fillId="0" borderId="2" xfId="0" applyNumberFormat="1" applyFont="1" applyBorder="1"/>
    <xf numFmtId="44" fontId="5" fillId="0" borderId="2" xfId="16" applyFont="1" applyBorder="1"/>
    <xf numFmtId="44" fontId="5" fillId="10" borderId="2" xfId="16" applyFont="1" applyFill="1" applyBorder="1"/>
    <xf numFmtId="0" fontId="5" fillId="0" borderId="12" xfId="0" applyFont="1" applyBorder="1" applyProtection="1">
      <protection/>
    </xf>
    <xf numFmtId="0" fontId="5" fillId="0" borderId="5" xfId="0" applyFont="1" applyBorder="1" applyProtection="1">
      <protection/>
    </xf>
    <xf numFmtId="183" fontId="7" fillId="4" borderId="40" xfId="16" applyNumberFormat="1" applyFont="1" applyFill="1" applyBorder="1" applyProtection="1">
      <protection/>
    </xf>
    <xf numFmtId="0" fontId="5" fillId="0" borderId="0" xfId="0" applyFont="1" applyProtection="1">
      <protection/>
    </xf>
    <xf numFmtId="0" fontId="5" fillId="0" borderId="9" xfId="0" applyFont="1" applyBorder="1"/>
    <xf numFmtId="0" fontId="5" fillId="0" borderId="7" xfId="0" applyFont="1" applyBorder="1"/>
    <xf numFmtId="0" fontId="5" fillId="11" borderId="2" xfId="0" applyFont="1" applyFill="1" applyBorder="1"/>
    <xf numFmtId="0" fontId="5" fillId="11" borderId="6" xfId="0" applyFont="1" applyFill="1" applyBorder="1"/>
    <xf numFmtId="0" fontId="5" fillId="0" borderId="11" xfId="0" applyFont="1" applyBorder="1"/>
    <xf numFmtId="6" fontId="5" fillId="0" borderId="2" xfId="0" applyNumberFormat="1" applyFont="1" applyBorder="1" applyAlignment="1">
      <alignment horizontal="left"/>
    </xf>
    <xf numFmtId="9" fontId="5" fillId="11" borderId="2" xfId="0" applyNumberFormat="1" applyFont="1" applyFill="1" applyBorder="1"/>
    <xf numFmtId="9" fontId="5" fillId="0" borderId="2" xfId="0" applyNumberFormat="1" applyFont="1" applyBorder="1"/>
    <xf numFmtId="164" fontId="5" fillId="0" borderId="2" xfId="0" applyNumberFormat="1" applyFont="1" applyBorder="1"/>
    <xf numFmtId="183" fontId="5" fillId="11" borderId="2" xfId="16" applyNumberFormat="1" applyFont="1" applyFill="1" applyBorder="1"/>
    <xf numFmtId="183" fontId="5" fillId="0" borderId="2" xfId="16" applyNumberFormat="1" applyFont="1" applyBorder="1"/>
    <xf numFmtId="0" fontId="7" fillId="0" borderId="0" xfId="0" applyFont="1" applyFill="1" applyBorder="1" applyAlignment="1">
      <alignment horizontal="center"/>
    </xf>
    <xf numFmtId="164" fontId="5" fillId="11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11" borderId="7" xfId="0" applyFont="1" applyFill="1" applyBorder="1"/>
    <xf numFmtId="0" fontId="5" fillId="0" borderId="1" xfId="0" applyFont="1" applyBorder="1"/>
    <xf numFmtId="183" fontId="5" fillId="11" borderId="1" xfId="16" applyNumberFormat="1" applyFont="1" applyFill="1" applyBorder="1"/>
    <xf numFmtId="183" fontId="5" fillId="0" borderId="1" xfId="16" applyNumberFormat="1" applyFont="1" applyBorder="1"/>
    <xf numFmtId="183" fontId="5" fillId="0" borderId="7" xfId="16" applyNumberFormat="1" applyFont="1" applyBorder="1"/>
    <xf numFmtId="183" fontId="5" fillId="10" borderId="1" xfId="16" applyNumberFormat="1" applyFont="1" applyFill="1" applyBorder="1"/>
    <xf numFmtId="10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NumberFormat="1" applyFont="1"/>
    <xf numFmtId="0" fontId="5" fillId="0" borderId="5" xfId="0" applyFont="1" applyBorder="1"/>
    <xf numFmtId="10" fontId="5" fillId="0" borderId="1" xfId="0" applyNumberFormat="1" applyFont="1" applyBorder="1"/>
    <xf numFmtId="10" fontId="5" fillId="0" borderId="1" xfId="18" applyNumberFormat="1" applyFont="1" applyBorder="1"/>
    <xf numFmtId="0" fontId="5" fillId="4" borderId="2" xfId="0" applyFont="1" applyFill="1" applyBorder="1" applyAlignment="1">
      <alignment horizontal="center"/>
    </xf>
    <xf numFmtId="0" fontId="5" fillId="10" borderId="7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horizontal="right"/>
    </xf>
    <xf numFmtId="183" fontId="6" fillId="0" borderId="0" xfId="16" applyNumberFormat="1" applyFont="1"/>
    <xf numFmtId="10" fontId="5" fillId="0" borderId="14" xfId="0" applyNumberFormat="1" applyFont="1" applyBorder="1"/>
    <xf numFmtId="0" fontId="5" fillId="4" borderId="6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14" fillId="14" borderId="6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4" borderId="2" xfId="0" applyFont="1" applyFill="1" applyBorder="1"/>
    <xf numFmtId="183" fontId="7" fillId="4" borderId="34" xfId="16" applyNumberFormat="1" applyFont="1" applyFill="1" applyBorder="1"/>
    <xf numFmtId="3" fontId="1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/>
    </xf>
    <xf numFmtId="183" fontId="15" fillId="4" borderId="1" xfId="16" applyNumberFormat="1" applyFont="1" applyFill="1" applyBorder="1" applyAlignment="1">
      <alignment horizontal="right" vertical="top"/>
    </xf>
    <xf numFmtId="0" fontId="0" fillId="15" borderId="1" xfId="0" applyNumberFormat="1" applyFont="1" applyFill="1" applyBorder="1" quotePrefix="1"/>
    <xf numFmtId="0" fontId="7" fillId="15" borderId="21" xfId="0" applyFont="1" applyFill="1" applyBorder="1"/>
    <xf numFmtId="0" fontId="1" fillId="15" borderId="0" xfId="0" applyFont="1" applyFill="1" applyBorder="1"/>
    <xf numFmtId="0" fontId="1" fillId="15" borderId="22" xfId="0" applyFont="1" applyFill="1" applyBorder="1"/>
    <xf numFmtId="0" fontId="1" fillId="15" borderId="30" xfId="0" applyFont="1" applyFill="1" applyBorder="1"/>
    <xf numFmtId="0" fontId="1" fillId="15" borderId="5" xfId="0" applyFont="1" applyFill="1" applyBorder="1"/>
    <xf numFmtId="0" fontId="1" fillId="15" borderId="23" xfId="0" applyFont="1" applyFill="1" applyBorder="1"/>
    <xf numFmtId="0" fontId="1" fillId="15" borderId="26" xfId="0" applyFont="1" applyFill="1" applyBorder="1"/>
    <xf numFmtId="0" fontId="1" fillId="15" borderId="2" xfId="0" applyFont="1" applyFill="1" applyBorder="1" applyAlignment="1">
      <alignment horizontal="center"/>
    </xf>
    <xf numFmtId="0" fontId="1" fillId="15" borderId="36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0" fontId="1" fillId="15" borderId="28" xfId="0" applyFont="1" applyFill="1" applyBorder="1"/>
    <xf numFmtId="0" fontId="1" fillId="15" borderId="7" xfId="0" applyFont="1" applyFill="1" applyBorder="1"/>
    <xf numFmtId="0" fontId="1" fillId="15" borderId="29" xfId="0" applyFont="1" applyFill="1" applyBorder="1" applyAlignment="1">
      <alignment horizontal="center"/>
    </xf>
    <xf numFmtId="0" fontId="0" fillId="15" borderId="38" xfId="0" applyFill="1" applyBorder="1"/>
    <xf numFmtId="10" fontId="0" fillId="15" borderId="31" xfId="0" applyNumberFormat="1" applyFill="1" applyBorder="1"/>
    <xf numFmtId="0" fontId="7" fillId="15" borderId="37" xfId="0" applyFont="1" applyFill="1" applyBorder="1" applyAlignment="1">
      <alignment horizontal="right"/>
    </xf>
    <xf numFmtId="37" fontId="8" fillId="15" borderId="34" xfId="18" applyNumberFormat="1" applyFont="1" applyFill="1" applyBorder="1" applyAlignment="1">
      <alignment horizontal="right" wrapText="1"/>
    </xf>
    <xf numFmtId="10" fontId="7" fillId="15" borderId="35" xfId="0" applyNumberFormat="1" applyFont="1" applyFill="1" applyBorder="1"/>
    <xf numFmtId="0" fontId="7" fillId="11" borderId="14" xfId="0" applyFont="1" applyFill="1" applyBorder="1"/>
    <xf numFmtId="0" fontId="1" fillId="11" borderId="0" xfId="0" applyFont="1" applyFill="1" applyBorder="1"/>
    <xf numFmtId="0" fontId="1" fillId="11" borderId="8" xfId="0" applyFont="1" applyFill="1" applyBorder="1"/>
    <xf numFmtId="0" fontId="1" fillId="11" borderId="12" xfId="0" applyFont="1" applyFill="1" applyBorder="1"/>
    <xf numFmtId="0" fontId="1" fillId="11" borderId="5" xfId="0" applyFont="1" applyFill="1" applyBorder="1"/>
    <xf numFmtId="0" fontId="1" fillId="11" borderId="9" xfId="0" applyFont="1" applyFill="1" applyBorder="1"/>
    <xf numFmtId="0" fontId="1" fillId="11" borderId="6" xfId="0" applyFont="1" applyFill="1" applyBorder="1"/>
    <xf numFmtId="0" fontId="1" fillId="11" borderId="6" xfId="0" applyFont="1" applyFill="1" applyBorder="1" applyAlignment="1">
      <alignment horizontal="center"/>
    </xf>
    <xf numFmtId="0" fontId="1" fillId="11" borderId="2" xfId="0" applyFont="1" applyFill="1" applyBorder="1"/>
    <xf numFmtId="0" fontId="1" fillId="11" borderId="2" xfId="0" applyFont="1" applyFill="1" applyBorder="1" applyAlignment="1">
      <alignment horizontal="center"/>
    </xf>
    <xf numFmtId="0" fontId="1" fillId="11" borderId="7" xfId="0" applyFont="1" applyFill="1" applyBorder="1"/>
    <xf numFmtId="0" fontId="1" fillId="11" borderId="7" xfId="0" applyFont="1" applyFill="1" applyBorder="1" applyAlignment="1">
      <alignment horizontal="center"/>
    </xf>
    <xf numFmtId="0" fontId="0" fillId="11" borderId="13" xfId="0" applyFill="1" applyBorder="1"/>
    <xf numFmtId="0" fontId="0" fillId="11" borderId="1" xfId="0" applyNumberFormat="1" applyFont="1" applyFill="1" applyBorder="1" quotePrefix="1"/>
    <xf numFmtId="10" fontId="0" fillId="11" borderId="1" xfId="0" applyNumberFormat="1" applyFill="1" applyBorder="1"/>
    <xf numFmtId="0" fontId="7" fillId="11" borderId="1" xfId="0" applyFont="1" applyFill="1" applyBorder="1" applyAlignment="1">
      <alignment horizontal="right"/>
    </xf>
    <xf numFmtId="37" fontId="8" fillId="11" borderId="1" xfId="18" applyNumberFormat="1" applyFont="1" applyFill="1" applyBorder="1" applyAlignment="1">
      <alignment horizontal="right" wrapText="1"/>
    </xf>
    <xf numFmtId="10" fontId="7" fillId="11" borderId="1" xfId="0" applyNumberFormat="1" applyFont="1" applyFill="1" applyBorder="1"/>
    <xf numFmtId="0" fontId="0" fillId="4" borderId="32" xfId="0" applyFont="1" applyFill="1" applyBorder="1"/>
    <xf numFmtId="183" fontId="0" fillId="4" borderId="1" xfId="16" applyNumberFormat="1" applyFont="1" applyFill="1" applyBorder="1" applyAlignment="1">
      <alignment horizontal="right" vertical="top"/>
    </xf>
    <xf numFmtId="10" fontId="0" fillId="3" borderId="1" xfId="0" applyNumberFormat="1" applyFont="1" applyFill="1" applyBorder="1"/>
    <xf numFmtId="0" fontId="0" fillId="3" borderId="38" xfId="0" applyFont="1" applyFill="1" applyBorder="1"/>
    <xf numFmtId="0" fontId="0" fillId="3" borderId="1" xfId="0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vertical="top" wrapText="1"/>
    </xf>
    <xf numFmtId="0" fontId="0" fillId="8" borderId="13" xfId="0" applyFont="1" applyFill="1" applyBorder="1"/>
    <xf numFmtId="0" fontId="5" fillId="8" borderId="15" xfId="0" applyFont="1" applyFill="1" applyBorder="1" applyAlignment="1">
      <alignment horizontal="right" vertical="center" wrapText="1"/>
    </xf>
    <xf numFmtId="0" fontId="0" fillId="5" borderId="32" xfId="0" applyFont="1" applyFill="1" applyBorder="1"/>
    <xf numFmtId="10" fontId="0" fillId="6" borderId="31" xfId="0" applyNumberFormat="1" applyFont="1" applyFill="1" applyBorder="1"/>
    <xf numFmtId="0" fontId="0" fillId="6" borderId="32" xfId="0" applyFont="1" applyFill="1" applyBorder="1"/>
    <xf numFmtId="10" fontId="0" fillId="7" borderId="1" xfId="0" applyNumberFormat="1" applyFont="1" applyFill="1" applyBorder="1"/>
    <xf numFmtId="0" fontId="0" fillId="7" borderId="13" xfId="0" applyFont="1" applyFill="1" applyBorder="1"/>
    <xf numFmtId="0" fontId="0" fillId="11" borderId="13" xfId="0" applyFont="1" applyFill="1" applyBorder="1"/>
    <xf numFmtId="0" fontId="0" fillId="15" borderId="38" xfId="0" applyFont="1" applyFill="1" applyBorder="1"/>
    <xf numFmtId="10" fontId="16" fillId="0" borderId="1" xfId="18" applyNumberFormat="1" applyFont="1" applyBorder="1"/>
    <xf numFmtId="184" fontId="5" fillId="4" borderId="1" xfId="0" applyNumberFormat="1" applyFont="1" applyFill="1" applyBorder="1"/>
    <xf numFmtId="184" fontId="14" fillId="14" borderId="3" xfId="0" applyNumberFormat="1" applyFont="1" applyFill="1" applyBorder="1"/>
    <xf numFmtId="0" fontId="7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2" xfId="0" applyFont="1" applyFill="1" applyBorder="1" applyAlignment="1">
      <alignment horizontal="center"/>
    </xf>
    <xf numFmtId="0" fontId="12" fillId="8" borderId="39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2" fillId="11" borderId="39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12" fillId="15" borderId="42" xfId="0" applyFont="1" applyFill="1" applyBorder="1" applyAlignment="1">
      <alignment horizontal="center"/>
    </xf>
    <xf numFmtId="0" fontId="12" fillId="15" borderId="39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3"/>
  <sheetViews>
    <sheetView tabSelected="1" workbookViewId="0" topLeftCell="A1">
      <selection activeCell="C4" sqref="C4"/>
    </sheetView>
  </sheetViews>
  <sheetFormatPr defaultColWidth="9.140625" defaultRowHeight="12.75" outlineLevelRow="1"/>
  <cols>
    <col min="1" max="1" width="20.28125" style="175" customWidth="1"/>
    <col min="2" max="4" width="16.7109375" style="175" customWidth="1"/>
    <col min="5" max="5" width="15.7109375" style="175" customWidth="1"/>
    <col min="6" max="7" width="16.7109375" style="175" customWidth="1"/>
    <col min="8" max="11" width="15.7109375" style="175" customWidth="1"/>
    <col min="12" max="12" width="13.7109375" style="175" customWidth="1"/>
    <col min="13" max="13" width="15.7109375" style="175" customWidth="1"/>
    <col min="14" max="14" width="16.421875" style="175" customWidth="1"/>
    <col min="15" max="15" width="15.7109375" style="175" customWidth="1"/>
    <col min="16" max="16" width="14.8515625" style="175" customWidth="1"/>
    <col min="17" max="17" width="14.57421875" style="175" customWidth="1"/>
    <col min="18" max="18" width="12.28125" style="175" customWidth="1"/>
    <col min="19" max="19" width="11.57421875" style="175" customWidth="1"/>
    <col min="20" max="20" width="11.140625" style="175" customWidth="1"/>
    <col min="21" max="22" width="15.7109375" style="175" customWidth="1"/>
    <col min="23" max="23" width="12.7109375" style="175" customWidth="1"/>
    <col min="24" max="16384" width="9.140625" style="175" customWidth="1"/>
  </cols>
  <sheetData>
    <row r="1" spans="1:14" ht="15">
      <c r="A1" s="178" t="s">
        <v>171</v>
      </c>
      <c r="N1" s="178" t="str">
        <f>+A1</f>
        <v>SC First Steps Allocation Formula  - UPDATED:  MARCH 13, 2012</v>
      </c>
    </row>
    <row r="2" ht="15" thickBot="1"/>
    <row r="3" spans="1:15" ht="16.5" thickBot="1">
      <c r="A3" s="10" t="s">
        <v>167</v>
      </c>
      <c r="B3" s="185"/>
      <c r="C3" s="186">
        <f>11859402+600000</f>
        <v>12459402</v>
      </c>
      <c r="D3" s="187" t="s">
        <v>166</v>
      </c>
      <c r="I3" s="178"/>
      <c r="N3" s="239" t="s">
        <v>175</v>
      </c>
      <c r="O3" s="240">
        <f>+C3</f>
        <v>12459402</v>
      </c>
    </row>
    <row r="5" spans="1:8" ht="12.75" outlineLevel="1">
      <c r="A5" s="175" t="s">
        <v>116</v>
      </c>
      <c r="G5" s="188">
        <v>0.8</v>
      </c>
      <c r="H5" s="189">
        <f>$C$3*$G$5</f>
        <v>9967521.6</v>
      </c>
    </row>
    <row r="6" spans="7:8" ht="12.75" outlineLevel="1">
      <c r="G6" s="188"/>
      <c r="H6" s="189"/>
    </row>
    <row r="7" spans="1:8" ht="15" outlineLevel="1">
      <c r="A7" s="313" t="s">
        <v>145</v>
      </c>
      <c r="B7" s="313"/>
      <c r="C7" s="313"/>
      <c r="D7" s="313"/>
      <c r="H7" s="189"/>
    </row>
    <row r="8" spans="1:8" ht="12.75" outlineLevel="1">
      <c r="A8" s="175" t="s">
        <v>110</v>
      </c>
      <c r="G8" s="188">
        <v>0.3</v>
      </c>
      <c r="H8" s="189">
        <f aca="true" t="shared" si="0" ref="H8:H16">G8*$H$5</f>
        <v>2990256.48</v>
      </c>
    </row>
    <row r="9" spans="1:8" ht="12.75" outlineLevel="1">
      <c r="A9" s="175" t="s">
        <v>132</v>
      </c>
      <c r="G9" s="188">
        <v>0.25</v>
      </c>
      <c r="H9" s="189">
        <f t="shared" si="0"/>
        <v>2491880.4</v>
      </c>
    </row>
    <row r="10" spans="1:8" ht="12.75" outlineLevel="1">
      <c r="A10" s="175" t="s">
        <v>111</v>
      </c>
      <c r="G10" s="188">
        <v>0.2</v>
      </c>
      <c r="H10" s="189">
        <f t="shared" si="0"/>
        <v>1993504.32</v>
      </c>
    </row>
    <row r="11" spans="1:8" ht="15" outlineLevel="1">
      <c r="A11" s="175" t="s">
        <v>138</v>
      </c>
      <c r="G11" s="190">
        <v>0</v>
      </c>
      <c r="H11" s="189">
        <f t="shared" si="0"/>
        <v>0</v>
      </c>
    </row>
    <row r="12" spans="1:8" ht="12.75" outlineLevel="1">
      <c r="A12" s="175" t="s">
        <v>112</v>
      </c>
      <c r="G12" s="188">
        <v>0.05</v>
      </c>
      <c r="H12" s="189">
        <f t="shared" si="0"/>
        <v>498376.08</v>
      </c>
    </row>
    <row r="13" spans="1:8" ht="12.75" outlineLevel="1">
      <c r="A13" s="175" t="s">
        <v>146</v>
      </c>
      <c r="G13" s="188">
        <v>0.05</v>
      </c>
      <c r="H13" s="189">
        <f t="shared" si="0"/>
        <v>498376.08</v>
      </c>
    </row>
    <row r="14" spans="1:8" ht="12.75" outlineLevel="1">
      <c r="A14" s="175" t="s">
        <v>147</v>
      </c>
      <c r="G14" s="188">
        <v>0.05</v>
      </c>
      <c r="H14" s="189">
        <f t="shared" si="0"/>
        <v>498376.08</v>
      </c>
    </row>
    <row r="15" spans="1:8" ht="12.75" outlineLevel="1">
      <c r="A15" s="175" t="s">
        <v>113</v>
      </c>
      <c r="G15" s="188">
        <v>0.05</v>
      </c>
      <c r="H15" s="189">
        <f t="shared" si="0"/>
        <v>498376.08</v>
      </c>
    </row>
    <row r="16" spans="1:8" ht="12.75" outlineLevel="1">
      <c r="A16" s="175" t="s">
        <v>114</v>
      </c>
      <c r="G16" s="188">
        <v>0.05</v>
      </c>
      <c r="H16" s="189">
        <f t="shared" si="0"/>
        <v>498376.08</v>
      </c>
    </row>
    <row r="17" ht="12.75" outlineLevel="1">
      <c r="H17" s="189"/>
    </row>
    <row r="18" spans="1:8" ht="12.75" outlineLevel="1">
      <c r="A18" s="175" t="s">
        <v>115</v>
      </c>
      <c r="D18" s="189">
        <f>C3*0.8</f>
        <v>9967521.6</v>
      </c>
      <c r="G18" s="191">
        <v>0</v>
      </c>
      <c r="H18" s="189">
        <f>$G$18*46</f>
        <v>0</v>
      </c>
    </row>
    <row r="19" spans="7:8" ht="12.75" outlineLevel="1">
      <c r="G19" s="191"/>
      <c r="H19" s="189"/>
    </row>
    <row r="20" spans="1:8" ht="12.75" outlineLevel="1">
      <c r="A20" s="175" t="s">
        <v>134</v>
      </c>
      <c r="D20" s="192">
        <f>C3*0.2</f>
        <v>2491880.4</v>
      </c>
      <c r="G20" s="193">
        <v>0.2</v>
      </c>
      <c r="H20" s="194">
        <f>$C$3-$H$5-$H$18</f>
        <v>2491880.4000000004</v>
      </c>
    </row>
    <row r="21" ht="12.75" outlineLevel="1"/>
    <row r="22" spans="1:8" ht="15" outlineLevel="1" thickBot="1">
      <c r="A22" s="195" t="s">
        <v>86</v>
      </c>
      <c r="B22" s="195"/>
      <c r="C22" s="176"/>
      <c r="D22" s="196">
        <f>$C$3</f>
        <v>12459402</v>
      </c>
      <c r="G22" s="197"/>
      <c r="H22" s="197"/>
    </row>
    <row r="23" ht="15" outlineLevel="1" thickTop="1"/>
    <row r="24" spans="1:18" ht="15" outlineLevel="1">
      <c r="A24" s="178" t="s">
        <v>165</v>
      </c>
      <c r="Q24" s="238"/>
      <c r="R24" s="238"/>
    </row>
    <row r="25" spans="11:18" ht="12.75" outlineLevel="1">
      <c r="K25" s="198" t="s">
        <v>69</v>
      </c>
      <c r="L25" s="198" t="s">
        <v>79</v>
      </c>
      <c r="M25" s="198" t="s">
        <v>66</v>
      </c>
      <c r="N25" s="199" t="s">
        <v>70</v>
      </c>
      <c r="O25" s="198"/>
      <c r="Q25" s="238"/>
      <c r="R25" s="238"/>
    </row>
    <row r="26" spans="1:18" ht="15" outlineLevel="1">
      <c r="A26" s="178" t="s">
        <v>168</v>
      </c>
      <c r="K26" s="200" t="s">
        <v>56</v>
      </c>
      <c r="L26" s="200" t="s">
        <v>80</v>
      </c>
      <c r="M26" s="200" t="s">
        <v>67</v>
      </c>
      <c r="N26" s="201" t="s">
        <v>67</v>
      </c>
      <c r="O26" s="23" t="s">
        <v>118</v>
      </c>
      <c r="Q26" s="238"/>
      <c r="R26" s="238"/>
    </row>
    <row r="27" spans="5:18" ht="15" outlineLevel="1">
      <c r="E27" s="179">
        <v>136300</v>
      </c>
      <c r="K27" s="200"/>
      <c r="L27" s="200" t="s">
        <v>63</v>
      </c>
      <c r="M27" s="202" t="s">
        <v>87</v>
      </c>
      <c r="N27" s="201"/>
      <c r="O27" s="23" t="s">
        <v>119</v>
      </c>
      <c r="Q27" s="238"/>
      <c r="R27" s="238"/>
    </row>
    <row r="28" spans="11:18" ht="15" outlineLevel="1">
      <c r="K28" s="200"/>
      <c r="L28" s="200" t="s">
        <v>56</v>
      </c>
      <c r="M28" s="200" t="s">
        <v>88</v>
      </c>
      <c r="N28" s="201"/>
      <c r="O28" s="23" t="s">
        <v>137</v>
      </c>
      <c r="Q28" s="238"/>
      <c r="R28" s="238"/>
    </row>
    <row r="29" spans="11:18" ht="15" outlineLevel="1">
      <c r="K29" s="100">
        <v>0.8</v>
      </c>
      <c r="L29" s="200"/>
      <c r="M29" s="100">
        <v>0.2</v>
      </c>
      <c r="N29" s="101">
        <v>1</v>
      </c>
      <c r="O29" s="200"/>
      <c r="Q29" s="238"/>
      <c r="R29" s="238"/>
    </row>
    <row r="30" spans="11:18" ht="15" outlineLevel="1" thickBot="1">
      <c r="K30" s="203">
        <f>$H$5</f>
        <v>9967521.6</v>
      </c>
      <c r="L30" s="203">
        <f>$H$18</f>
        <v>0</v>
      </c>
      <c r="M30" s="203">
        <f>$H$20</f>
        <v>2491880.4000000004</v>
      </c>
      <c r="N30" s="204">
        <f>$C$3</f>
        <v>12459402</v>
      </c>
      <c r="O30" s="200"/>
      <c r="Q30" s="238"/>
      <c r="R30" s="238"/>
    </row>
    <row r="31" spans="1:18" ht="15.75" outlineLevel="1" thickBot="1">
      <c r="A31" s="205" t="s">
        <v>68</v>
      </c>
      <c r="B31" s="206"/>
      <c r="C31" s="207">
        <f>$H$5</f>
        <v>9967521.6</v>
      </c>
      <c r="D31" s="208"/>
      <c r="F31" s="314" t="s">
        <v>169</v>
      </c>
      <c r="G31" s="315"/>
      <c r="H31" s="315"/>
      <c r="I31" s="315"/>
      <c r="J31" s="316"/>
      <c r="K31" s="209"/>
      <c r="L31" s="210"/>
      <c r="M31" s="210"/>
      <c r="N31" s="237"/>
      <c r="O31" s="210"/>
      <c r="R31" s="238" t="s">
        <v>64</v>
      </c>
    </row>
    <row r="32" spans="2:18" ht="12.75" outlineLevel="1">
      <c r="B32" s="211"/>
      <c r="C32" s="200"/>
      <c r="D32" s="212"/>
      <c r="E32" s="198" t="s">
        <v>104</v>
      </c>
      <c r="F32" s="211" t="s">
        <v>105</v>
      </c>
      <c r="G32" s="200" t="s">
        <v>148</v>
      </c>
      <c r="H32" s="211" t="s">
        <v>144</v>
      </c>
      <c r="I32" s="200" t="s">
        <v>108</v>
      </c>
      <c r="J32" s="211" t="s">
        <v>109</v>
      </c>
      <c r="K32" s="198"/>
      <c r="L32" s="198"/>
      <c r="M32" s="79" t="s">
        <v>64</v>
      </c>
      <c r="N32" s="236" t="s">
        <v>85</v>
      </c>
      <c r="O32" s="213"/>
      <c r="P32" s="198"/>
      <c r="R32" s="238" t="s">
        <v>65</v>
      </c>
    </row>
    <row r="33" spans="2:18" ht="15" outlineLevel="1">
      <c r="B33" s="211" t="s">
        <v>54</v>
      </c>
      <c r="C33" s="200" t="s">
        <v>53</v>
      </c>
      <c r="D33" s="211" t="s">
        <v>55</v>
      </c>
      <c r="E33" s="200" t="s">
        <v>89</v>
      </c>
      <c r="F33" s="211" t="s">
        <v>106</v>
      </c>
      <c r="G33" s="200" t="s">
        <v>100</v>
      </c>
      <c r="H33" s="211" t="s">
        <v>100</v>
      </c>
      <c r="I33" s="200" t="s">
        <v>107</v>
      </c>
      <c r="J33" s="211" t="s">
        <v>103</v>
      </c>
      <c r="K33" s="200" t="s">
        <v>0</v>
      </c>
      <c r="L33" s="214">
        <f>$G$18</f>
        <v>0</v>
      </c>
      <c r="M33" s="200" t="s">
        <v>65</v>
      </c>
      <c r="N33" s="236" t="s">
        <v>64</v>
      </c>
      <c r="O33" s="23"/>
      <c r="P33" s="200"/>
      <c r="R33" s="238"/>
    </row>
    <row r="34" spans="2:22" ht="15" outlineLevel="1">
      <c r="B34" s="211" t="s">
        <v>57</v>
      </c>
      <c r="C34" s="200" t="s">
        <v>57</v>
      </c>
      <c r="D34" s="211" t="s">
        <v>57</v>
      </c>
      <c r="E34" s="200" t="s">
        <v>57</v>
      </c>
      <c r="F34" s="211" t="s">
        <v>57</v>
      </c>
      <c r="G34" s="200" t="s">
        <v>57</v>
      </c>
      <c r="H34" s="211" t="s">
        <v>57</v>
      </c>
      <c r="I34" s="200" t="s">
        <v>57</v>
      </c>
      <c r="J34" s="211" t="s">
        <v>57</v>
      </c>
      <c r="K34" s="200" t="s">
        <v>56</v>
      </c>
      <c r="L34" s="200" t="s">
        <v>62</v>
      </c>
      <c r="M34" s="200" t="s">
        <v>63</v>
      </c>
      <c r="N34" s="236" t="s">
        <v>65</v>
      </c>
      <c r="O34" s="23"/>
      <c r="P34" s="200"/>
      <c r="Q34" s="176"/>
      <c r="R34" s="176"/>
      <c r="S34" s="176"/>
      <c r="T34" s="176"/>
      <c r="U34" s="176"/>
      <c r="V34" s="176"/>
    </row>
    <row r="35" spans="2:22" ht="15.75" outlineLevel="1" thickBot="1">
      <c r="B35" s="215">
        <f>$G$8</f>
        <v>0.3</v>
      </c>
      <c r="C35" s="216">
        <f>$G$9</f>
        <v>0.25</v>
      </c>
      <c r="D35" s="215">
        <f>$G$10</f>
        <v>0.2</v>
      </c>
      <c r="E35" s="216">
        <f>$G$11</f>
        <v>0</v>
      </c>
      <c r="F35" s="215">
        <f>$G$12</f>
        <v>0.05</v>
      </c>
      <c r="G35" s="216">
        <f>$G$13</f>
        <v>0.05</v>
      </c>
      <c r="H35" s="215">
        <f>$G$14</f>
        <v>0.05</v>
      </c>
      <c r="I35" s="216">
        <f>$G$15</f>
        <v>0.05</v>
      </c>
      <c r="J35" s="215">
        <f>$G$16</f>
        <v>0.05</v>
      </c>
      <c r="K35" s="217"/>
      <c r="L35" s="217"/>
      <c r="M35" s="216">
        <f>$M$30/($K$30+$L$30)</f>
        <v>0.25000000000000006</v>
      </c>
      <c r="N35" s="236" t="s">
        <v>174</v>
      </c>
      <c r="O35" s="23"/>
      <c r="P35" s="200"/>
      <c r="Q35" s="176"/>
      <c r="R35" s="176"/>
      <c r="S35" s="176"/>
      <c r="T35" s="176"/>
      <c r="U35" s="176"/>
      <c r="V35" s="176"/>
    </row>
    <row r="36" spans="2:22" ht="15.75" thickBot="1">
      <c r="B36" s="211" t="s">
        <v>58</v>
      </c>
      <c r="C36" s="200" t="s">
        <v>58</v>
      </c>
      <c r="D36" s="211" t="s">
        <v>58</v>
      </c>
      <c r="E36" s="200" t="s">
        <v>58</v>
      </c>
      <c r="F36" s="211" t="s">
        <v>58</v>
      </c>
      <c r="G36" s="200" t="s">
        <v>58</v>
      </c>
      <c r="H36" s="211" t="s">
        <v>58</v>
      </c>
      <c r="I36" s="200" t="s">
        <v>58</v>
      </c>
      <c r="J36" s="211" t="s">
        <v>58</v>
      </c>
      <c r="K36" s="216"/>
      <c r="L36" s="200"/>
      <c r="M36" s="80" t="s">
        <v>81</v>
      </c>
      <c r="N36" s="242"/>
      <c r="O36" s="247" t="s">
        <v>149</v>
      </c>
      <c r="P36" s="244" t="str">
        <f>$D$3</f>
        <v>FY 2013</v>
      </c>
      <c r="Q36" s="176"/>
      <c r="R36" s="176"/>
      <c r="S36" s="176"/>
      <c r="T36" s="176"/>
      <c r="U36" s="176"/>
      <c r="V36" s="176"/>
    </row>
    <row r="37" spans="2:22" ht="15.75" thickBot="1">
      <c r="B37" s="211" t="s">
        <v>59</v>
      </c>
      <c r="C37" s="200" t="s">
        <v>59</v>
      </c>
      <c r="D37" s="211" t="s">
        <v>59</v>
      </c>
      <c r="E37" s="200" t="s">
        <v>59</v>
      </c>
      <c r="F37" s="211" t="s">
        <v>59</v>
      </c>
      <c r="G37" s="200" t="s">
        <v>59</v>
      </c>
      <c r="H37" s="211" t="s">
        <v>59</v>
      </c>
      <c r="I37" s="200" t="s">
        <v>59</v>
      </c>
      <c r="J37" s="211" t="s">
        <v>59</v>
      </c>
      <c r="K37" s="200"/>
      <c r="L37" s="200"/>
      <c r="M37" s="80" t="s">
        <v>82</v>
      </c>
      <c r="N37" s="201"/>
      <c r="O37" s="23" t="s">
        <v>121</v>
      </c>
      <c r="P37" s="25" t="s">
        <v>125</v>
      </c>
      <c r="Q37" s="22"/>
      <c r="R37" s="248" t="str">
        <f>$D$3</f>
        <v>FY 2013</v>
      </c>
      <c r="S37" s="247" t="str">
        <f>+O36</f>
        <v>FY 2012</v>
      </c>
      <c r="T37" s="249" t="str">
        <f>+R37</f>
        <v>FY 2013</v>
      </c>
      <c r="U37" s="176"/>
      <c r="V37" s="176"/>
    </row>
    <row r="38" spans="2:22" ht="15.75" thickBot="1">
      <c r="B38" s="218">
        <f>$B$35*$C$31</f>
        <v>2990256.48</v>
      </c>
      <c r="C38" s="219">
        <f>$C$35*$C$31</f>
        <v>2491880.4</v>
      </c>
      <c r="D38" s="218">
        <f>$D$35*$C$31</f>
        <v>1993504.32</v>
      </c>
      <c r="E38" s="219">
        <f>$E$35*$C$31</f>
        <v>0</v>
      </c>
      <c r="F38" s="218">
        <f>$F$35*$C$31</f>
        <v>498376.08</v>
      </c>
      <c r="G38" s="219">
        <f>$G$35*$C$31</f>
        <v>498376.08</v>
      </c>
      <c r="H38" s="218">
        <f>$H$35*$C$31</f>
        <v>498376.08</v>
      </c>
      <c r="I38" s="219">
        <f>$I$35*$C$31</f>
        <v>498376.08</v>
      </c>
      <c r="J38" s="218">
        <f>$J$35*$C$31</f>
        <v>498376.08</v>
      </c>
      <c r="K38" s="217"/>
      <c r="L38" s="200"/>
      <c r="M38" s="80" t="s">
        <v>80</v>
      </c>
      <c r="N38" s="243" t="str">
        <f>$D$3</f>
        <v>FY 2013</v>
      </c>
      <c r="O38" s="23" t="s">
        <v>125</v>
      </c>
      <c r="P38" s="25" t="s">
        <v>173</v>
      </c>
      <c r="Q38" s="22"/>
      <c r="R38" s="33" t="s">
        <v>172</v>
      </c>
      <c r="S38" s="223" t="s">
        <v>172</v>
      </c>
      <c r="T38" s="23" t="s">
        <v>128</v>
      </c>
      <c r="U38" s="176"/>
      <c r="V38" s="176"/>
    </row>
    <row r="39" spans="2:22" ht="15" hidden="1">
      <c r="B39" s="211"/>
      <c r="C39" s="200"/>
      <c r="D39" s="211"/>
      <c r="E39" s="200"/>
      <c r="F39" s="211"/>
      <c r="G39" s="200"/>
      <c r="H39" s="211"/>
      <c r="I39" s="200"/>
      <c r="J39" s="211"/>
      <c r="K39" s="200"/>
      <c r="L39" s="200"/>
      <c r="M39" s="80"/>
      <c r="N39" s="201"/>
      <c r="O39" s="23" t="s">
        <v>123</v>
      </c>
      <c r="P39" s="25"/>
      <c r="Q39" s="22"/>
      <c r="R39" s="252"/>
      <c r="S39" s="21"/>
      <c r="T39" s="21"/>
      <c r="U39" s="176"/>
      <c r="V39" s="176"/>
    </row>
    <row r="40" spans="2:22" ht="15" hidden="1">
      <c r="B40" s="211"/>
      <c r="C40" s="200"/>
      <c r="D40" s="211"/>
      <c r="E40" s="200"/>
      <c r="F40" s="211"/>
      <c r="G40" s="200"/>
      <c r="H40" s="211"/>
      <c r="I40" s="200"/>
      <c r="J40" s="211"/>
      <c r="K40" s="200"/>
      <c r="L40" s="200"/>
      <c r="M40" s="80"/>
      <c r="N40" s="201"/>
      <c r="O40" s="23" t="s">
        <v>120</v>
      </c>
      <c r="P40" s="25"/>
      <c r="Q40" s="22"/>
      <c r="R40" s="252"/>
      <c r="S40" s="21"/>
      <c r="T40" s="21"/>
      <c r="U40" s="176"/>
      <c r="V40" s="176"/>
    </row>
    <row r="41" spans="2:22" ht="15" hidden="1">
      <c r="B41" s="211"/>
      <c r="C41" s="200"/>
      <c r="D41" s="211"/>
      <c r="E41" s="200"/>
      <c r="F41" s="211"/>
      <c r="G41" s="200"/>
      <c r="H41" s="211"/>
      <c r="I41" s="200"/>
      <c r="J41" s="211"/>
      <c r="K41" s="200"/>
      <c r="L41" s="200"/>
      <c r="M41" s="80"/>
      <c r="N41" s="201"/>
      <c r="O41" s="200"/>
      <c r="P41" s="25"/>
      <c r="Q41" s="22"/>
      <c r="R41" s="252"/>
      <c r="S41" s="21"/>
      <c r="T41" s="21"/>
      <c r="U41" s="176"/>
      <c r="V41" s="176"/>
    </row>
    <row r="42" spans="2:22" ht="15" hidden="1">
      <c r="B42" s="221"/>
      <c r="C42" s="217"/>
      <c r="D42" s="221"/>
      <c r="E42" s="217"/>
      <c r="F42" s="221"/>
      <c r="G42" s="217"/>
      <c r="H42" s="221"/>
      <c r="I42" s="217"/>
      <c r="J42" s="221"/>
      <c r="K42" s="217"/>
      <c r="L42" s="200"/>
      <c r="M42" s="80"/>
      <c r="N42" s="201"/>
      <c r="O42" s="200"/>
      <c r="P42" s="25"/>
      <c r="Q42" s="22"/>
      <c r="R42" s="252"/>
      <c r="S42" s="21"/>
      <c r="T42" s="21"/>
      <c r="U42" s="176"/>
      <c r="V42" s="176"/>
    </row>
    <row r="43" spans="2:22" ht="15" hidden="1">
      <c r="B43" s="211"/>
      <c r="C43" s="200"/>
      <c r="D43" s="211"/>
      <c r="E43" s="200"/>
      <c r="F43" s="211"/>
      <c r="G43" s="200"/>
      <c r="H43" s="211"/>
      <c r="I43" s="200"/>
      <c r="J43" s="211"/>
      <c r="K43" s="200"/>
      <c r="L43" s="200"/>
      <c r="M43" s="80"/>
      <c r="N43" s="201"/>
      <c r="O43" s="200"/>
      <c r="P43" s="25"/>
      <c r="Q43" s="22"/>
      <c r="R43" s="252"/>
      <c r="S43" s="21"/>
      <c r="T43" s="21"/>
      <c r="U43" s="176"/>
      <c r="V43" s="176"/>
    </row>
    <row r="44" spans="2:22" ht="15" hidden="1">
      <c r="B44" s="211"/>
      <c r="C44" s="200"/>
      <c r="D44" s="211"/>
      <c r="E44" s="200"/>
      <c r="F44" s="211"/>
      <c r="G44" s="200"/>
      <c r="H44" s="211"/>
      <c r="I44" s="200"/>
      <c r="J44" s="211"/>
      <c r="K44" s="200"/>
      <c r="L44" s="200"/>
      <c r="M44" s="80"/>
      <c r="N44" s="201"/>
      <c r="O44" s="200"/>
      <c r="P44" s="25"/>
      <c r="Q44" s="22"/>
      <c r="R44" s="252"/>
      <c r="S44" s="21"/>
      <c r="T44" s="21" t="s">
        <v>128</v>
      </c>
      <c r="U44" s="176"/>
      <c r="V44" s="176"/>
    </row>
    <row r="45" spans="1:22" ht="15">
      <c r="A45" s="198"/>
      <c r="B45" s="211"/>
      <c r="C45" s="200"/>
      <c r="D45" s="211"/>
      <c r="E45" s="222" t="s">
        <v>135</v>
      </c>
      <c r="F45" s="211"/>
      <c r="G45" s="200"/>
      <c r="H45" s="211"/>
      <c r="I45" s="200"/>
      <c r="J45" s="211"/>
      <c r="K45" s="198"/>
      <c r="L45" s="200"/>
      <c r="M45" s="241"/>
      <c r="N45" s="33" t="s">
        <v>131</v>
      </c>
      <c r="O45" s="23" t="s">
        <v>122</v>
      </c>
      <c r="P45" s="245" t="s">
        <v>170</v>
      </c>
      <c r="Q45" s="22"/>
      <c r="R45" s="33" t="s">
        <v>159</v>
      </c>
      <c r="S45" s="223" t="s">
        <v>159</v>
      </c>
      <c r="T45" s="250" t="str">
        <f>+S37</f>
        <v>FY 2012</v>
      </c>
      <c r="U45" s="176"/>
      <c r="V45" s="176"/>
    </row>
    <row r="46" spans="1:22" ht="15">
      <c r="A46" s="200"/>
      <c r="B46" s="211"/>
      <c r="C46" s="200"/>
      <c r="D46" s="211"/>
      <c r="E46" s="200"/>
      <c r="F46" s="211"/>
      <c r="G46" s="200"/>
      <c r="H46" s="211"/>
      <c r="I46" s="200"/>
      <c r="J46" s="211"/>
      <c r="K46" s="200" t="s">
        <v>0</v>
      </c>
      <c r="L46" s="200"/>
      <c r="M46" s="80" t="s">
        <v>83</v>
      </c>
      <c r="N46" s="33" t="s">
        <v>56</v>
      </c>
      <c r="O46" s="23"/>
      <c r="P46" s="246" t="s">
        <v>56</v>
      </c>
      <c r="Q46" s="220" t="s">
        <v>127</v>
      </c>
      <c r="R46" s="33" t="s">
        <v>130</v>
      </c>
      <c r="S46" s="223" t="s">
        <v>136</v>
      </c>
      <c r="T46" s="223" t="s">
        <v>129</v>
      </c>
      <c r="U46" s="176"/>
      <c r="V46" s="176"/>
    </row>
    <row r="47" spans="1:22" ht="15">
      <c r="A47" s="210" t="s">
        <v>0</v>
      </c>
      <c r="B47" s="224"/>
      <c r="C47" s="210"/>
      <c r="D47" s="224"/>
      <c r="E47" s="210"/>
      <c r="F47" s="224"/>
      <c r="G47" s="210"/>
      <c r="H47" s="224"/>
      <c r="I47" s="210"/>
      <c r="J47" s="224"/>
      <c r="K47" s="210" t="s">
        <v>56</v>
      </c>
      <c r="L47" s="210"/>
      <c r="M47" s="81" t="s">
        <v>84</v>
      </c>
      <c r="N47" s="37"/>
      <c r="O47" s="210"/>
      <c r="P47" s="26" t="s">
        <v>126</v>
      </c>
      <c r="Q47" s="176"/>
      <c r="R47" s="37" t="s">
        <v>56</v>
      </c>
      <c r="S47" s="24" t="s">
        <v>56</v>
      </c>
      <c r="T47" s="210"/>
      <c r="U47" s="176"/>
      <c r="V47" s="176"/>
    </row>
    <row r="48" spans="1:23" ht="15.75">
      <c r="A48" s="225" t="s">
        <v>5</v>
      </c>
      <c r="B48" s="226">
        <f>Percentages!B9*$B$38</f>
        <v>15140.497248122714</v>
      </c>
      <c r="C48" s="227">
        <f>Percentages!C9*$C$38</f>
        <v>15192.65788596351</v>
      </c>
      <c r="D48" s="226">
        <f>Percentages!D9*$D$38</f>
        <v>47277.37100657697</v>
      </c>
      <c r="E48" s="227">
        <f>Percentages!E9*$E$38</f>
        <v>0</v>
      </c>
      <c r="F48" s="226">
        <f>Percentages!F9*$F$38</f>
        <v>2275.6898630136984</v>
      </c>
      <c r="G48" s="227">
        <f>Percentages!G9*$G$38</f>
        <v>1408.1163600935308</v>
      </c>
      <c r="H48" s="226">
        <f>Percentages!H9*$H$38</f>
        <v>1075.4911483128433</v>
      </c>
      <c r="I48" s="227">
        <f>Percentages!I9*$I$38</f>
        <v>2221.587280832095</v>
      </c>
      <c r="J48" s="226">
        <f>Percentages!J9*$J$38</f>
        <v>2221.3635053259804</v>
      </c>
      <c r="K48" s="228">
        <f aca="true" t="shared" si="1" ref="K48:K94">SUM(B48:J48)</f>
        <v>86812.77429824133</v>
      </c>
      <c r="L48" s="227">
        <f aca="true" t="shared" si="2" ref="L48:L93">$G$18</f>
        <v>0</v>
      </c>
      <c r="M48" s="227">
        <f>$M$35*(K48+L48)</f>
        <v>21703.193574560337</v>
      </c>
      <c r="N48" s="229">
        <f>SUM(K48:M48)</f>
        <v>108515.96787280167</v>
      </c>
      <c r="O48" s="227">
        <v>136279</v>
      </c>
      <c r="P48" s="227">
        <f>+N48-O48</f>
        <v>-27763.032127198327</v>
      </c>
      <c r="Q48" s="251" t="s">
        <v>5</v>
      </c>
      <c r="R48" s="311">
        <f>+N48/$N$94</f>
        <v>0.008709564702447332</v>
      </c>
      <c r="S48" s="234">
        <f>+O48/$O$94</f>
        <v>0.011491220214982173</v>
      </c>
      <c r="T48" s="310">
        <f>+R48-S48</f>
        <v>-0.00278165551253484</v>
      </c>
      <c r="U48" s="230"/>
      <c r="V48" s="231"/>
      <c r="W48" s="197"/>
    </row>
    <row r="49" spans="1:23" ht="15.75">
      <c r="A49" s="225" t="s">
        <v>6</v>
      </c>
      <c r="B49" s="226">
        <f>Percentages!B10*$B$38</f>
        <v>100067.93126559793</v>
      </c>
      <c r="C49" s="227">
        <f>Percentages!C10*$C$38</f>
        <v>90530.03257141552</v>
      </c>
      <c r="D49" s="226">
        <f>Percentages!D10*$D$38</f>
        <v>36691.62479179521</v>
      </c>
      <c r="E49" s="227">
        <f>Percentages!E10*$E$38</f>
        <v>0</v>
      </c>
      <c r="F49" s="226">
        <f>Percentages!F10*$F$38</f>
        <v>21366.199269406392</v>
      </c>
      <c r="G49" s="227">
        <f>Percentages!G10*$G$38</f>
        <v>18111.289734996102</v>
      </c>
      <c r="H49" s="226">
        <f>Percentages!H10*$H$38</f>
        <v>21933.50129741041</v>
      </c>
      <c r="I49" s="227">
        <f>Percentages!I10*$I$38</f>
        <v>13823.209747399702</v>
      </c>
      <c r="J49" s="226">
        <f>Percentages!J10*$J$38</f>
        <v>17808.558271511673</v>
      </c>
      <c r="K49" s="228">
        <f t="shared" si="1"/>
        <v>320332.346949533</v>
      </c>
      <c r="L49" s="227">
        <f t="shared" si="2"/>
        <v>0</v>
      </c>
      <c r="M49" s="227">
        <f aca="true" t="shared" si="3" ref="M49:M93">$M$35*(K49+L49)</f>
        <v>80083.08673738326</v>
      </c>
      <c r="N49" s="229">
        <f aca="true" t="shared" si="4" ref="N49:N93">SUM(K49:M49)</f>
        <v>400415.43368691625</v>
      </c>
      <c r="O49" s="227">
        <v>354573</v>
      </c>
      <c r="P49" s="227">
        <f>+N49-O49</f>
        <v>45842.43368691625</v>
      </c>
      <c r="Q49" s="251" t="s">
        <v>6</v>
      </c>
      <c r="R49" s="311">
        <f aca="true" t="shared" si="5" ref="R49:R93">+N49/$N$94</f>
        <v>0.03213761251839505</v>
      </c>
      <c r="S49" s="234">
        <f aca="true" t="shared" si="6" ref="S49:S93">+O49/$O$94</f>
        <v>0.029898050508786193</v>
      </c>
      <c r="T49" s="235">
        <f>+R49-S49</f>
        <v>0.0022395620096088593</v>
      </c>
      <c r="U49" s="230"/>
      <c r="V49" s="231"/>
      <c r="W49" s="197"/>
    </row>
    <row r="50" spans="1:23" ht="15.75">
      <c r="A50" s="225" t="s">
        <v>7</v>
      </c>
      <c r="B50" s="226">
        <f>Percentages!B11*$B$38</f>
        <v>5915.549471261061</v>
      </c>
      <c r="C50" s="227">
        <f>Percentages!C11*$C$38</f>
        <v>12063.08416413582</v>
      </c>
      <c r="D50" s="226">
        <f>Percentages!D11*$D$38</f>
        <v>52331.02960513378</v>
      </c>
      <c r="E50" s="227">
        <f>Percentages!E11*$E$38</f>
        <v>0</v>
      </c>
      <c r="F50" s="226">
        <f>Percentages!F11*$F$38</f>
        <v>2718.185114155251</v>
      </c>
      <c r="G50" s="227">
        <f>Percentages!G11*$G$38</f>
        <v>2282.119618082619</v>
      </c>
      <c r="H50" s="226">
        <f>Percentages!H11*$H$38</f>
        <v>2183.5729374836515</v>
      </c>
      <c r="I50" s="227">
        <f>Percentages!I11*$I$38</f>
        <v>822.8101040118871</v>
      </c>
      <c r="J50" s="226">
        <f>Percentages!J11*$J$38</f>
        <v>1694.2603006723577</v>
      </c>
      <c r="K50" s="228">
        <f t="shared" si="1"/>
        <v>80010.61131493642</v>
      </c>
      <c r="L50" s="227">
        <f t="shared" si="2"/>
        <v>0</v>
      </c>
      <c r="M50" s="227">
        <f t="shared" si="3"/>
        <v>20002.65282873411</v>
      </c>
      <c r="N50" s="229">
        <f t="shared" si="4"/>
        <v>100013.26414367053</v>
      </c>
      <c r="O50" s="227">
        <v>136279</v>
      </c>
      <c r="P50" s="227">
        <f>+N50-O50</f>
        <v>-36265.73585632947</v>
      </c>
      <c r="Q50" s="251" t="s">
        <v>7</v>
      </c>
      <c r="R50" s="311">
        <f t="shared" si="5"/>
        <v>0.008027131971796926</v>
      </c>
      <c r="S50" s="234">
        <f t="shared" si="6"/>
        <v>0.011491220214982173</v>
      </c>
      <c r="T50" s="310">
        <f>+R50-S50</f>
        <v>-0.003464088243185247</v>
      </c>
      <c r="U50" s="230"/>
      <c r="V50" s="231"/>
      <c r="W50" s="197"/>
    </row>
    <row r="51" spans="1:23" ht="15.75">
      <c r="A51" s="225" t="s">
        <v>8</v>
      </c>
      <c r="B51" s="226">
        <f>Percentages!B12*$B$38</f>
        <v>119791.94516697747</v>
      </c>
      <c r="C51" s="227">
        <f>Percentages!C12*$C$38</f>
        <v>85977.92533966615</v>
      </c>
      <c r="D51" s="226">
        <f>Percentages!D12*$D$38</f>
        <v>41389.55838881602</v>
      </c>
      <c r="E51" s="227">
        <f>Percentages!E12*$E$38</f>
        <v>0</v>
      </c>
      <c r="F51" s="226">
        <f>Percentages!F12*$F$38</f>
        <v>22314.403378995434</v>
      </c>
      <c r="G51" s="227">
        <f>Percentages!G12*$G$38</f>
        <v>15926.281590023382</v>
      </c>
      <c r="H51" s="226">
        <f>Percentages!H12*$H$38</f>
        <v>17566.355422443106</v>
      </c>
      <c r="I51" s="227">
        <f>Percentages!I12*$I$38</f>
        <v>17032.169153046063</v>
      </c>
      <c r="J51" s="226">
        <f>Percentages!J12*$J$38</f>
        <v>19728.719945607012</v>
      </c>
      <c r="K51" s="228">
        <f t="shared" si="1"/>
        <v>339727.3583855746</v>
      </c>
      <c r="L51" s="227">
        <f t="shared" si="2"/>
        <v>0</v>
      </c>
      <c r="M51" s="227">
        <f t="shared" si="3"/>
        <v>84931.83959639366</v>
      </c>
      <c r="N51" s="229">
        <f t="shared" si="4"/>
        <v>424659.1979819683</v>
      </c>
      <c r="O51" s="227">
        <v>385892</v>
      </c>
      <c r="P51" s="227">
        <f aca="true" t="shared" si="7" ref="P51:P94">+N51-O51</f>
        <v>38767.19798196829</v>
      </c>
      <c r="Q51" s="251" t="s">
        <v>8</v>
      </c>
      <c r="R51" s="311">
        <f t="shared" si="5"/>
        <v>0.03408343337681603</v>
      </c>
      <c r="S51" s="234">
        <f t="shared" si="6"/>
        <v>0.03253890879152254</v>
      </c>
      <c r="T51" s="235">
        <f>+R51-S51</f>
        <v>0.0015445245852934927</v>
      </c>
      <c r="U51" s="230"/>
      <c r="V51" s="231"/>
      <c r="W51" s="197"/>
    </row>
    <row r="52" spans="1:23" ht="15.75">
      <c r="A52" s="225" t="s">
        <v>9</v>
      </c>
      <c r="B52" s="226">
        <f>Percentages!B13*$B$38</f>
        <v>9324.229726029671</v>
      </c>
      <c r="C52" s="227">
        <f>Percentages!C13*$C$38</f>
        <v>14424.489790605805</v>
      </c>
      <c r="D52" s="226">
        <f>Percentages!D13*$D$38</f>
        <v>47284.50586732121</v>
      </c>
      <c r="E52" s="227">
        <f>Percentages!E13*$E$38</f>
        <v>0</v>
      </c>
      <c r="F52" s="226">
        <f>Percentages!F13*$F$38</f>
        <v>2022.8354337899543</v>
      </c>
      <c r="G52" s="227">
        <f>Percentages!G13*$G$38</f>
        <v>2913.3441932969604</v>
      </c>
      <c r="H52" s="226">
        <f>Percentages!H13*$H$38</f>
        <v>2737.6138320690557</v>
      </c>
      <c r="I52" s="227">
        <f>Percentages!I13*$I$38</f>
        <v>1481.0581872213968</v>
      </c>
      <c r="J52" s="226">
        <f>Percentages!J13*$J$38</f>
        <v>1204.8073249225656</v>
      </c>
      <c r="K52" s="228">
        <f t="shared" si="1"/>
        <v>81392.88435525661</v>
      </c>
      <c r="L52" s="227">
        <f t="shared" si="2"/>
        <v>0</v>
      </c>
      <c r="M52" s="227">
        <f t="shared" si="3"/>
        <v>20348.221088814156</v>
      </c>
      <c r="N52" s="229">
        <f t="shared" si="4"/>
        <v>101741.10544407077</v>
      </c>
      <c r="O52" s="227">
        <v>136279</v>
      </c>
      <c r="P52" s="227">
        <f t="shared" si="7"/>
        <v>-34537.89455592923</v>
      </c>
      <c r="Q52" s="251" t="s">
        <v>9</v>
      </c>
      <c r="R52" s="311">
        <f t="shared" si="5"/>
        <v>0.008165809678832965</v>
      </c>
      <c r="S52" s="234">
        <f t="shared" si="6"/>
        <v>0.011491220214982173</v>
      </c>
      <c r="T52" s="310">
        <f aca="true" t="shared" si="8" ref="T52:T65">+R52-S52</f>
        <v>-0.0033254105361492075</v>
      </c>
      <c r="U52" s="230"/>
      <c r="V52" s="231"/>
      <c r="W52" s="197"/>
    </row>
    <row r="53" spans="1:23" ht="15.75">
      <c r="A53" s="225" t="s">
        <v>10</v>
      </c>
      <c r="B53" s="226">
        <f>Percentages!B14*$B$38</f>
        <v>14908.839366730674</v>
      </c>
      <c r="C53" s="227">
        <f>Percentages!C14*$C$38</f>
        <v>20484.48254287215</v>
      </c>
      <c r="D53" s="226">
        <f>Percentages!D14*$D$38</f>
        <v>50727.58957392329</v>
      </c>
      <c r="E53" s="227">
        <f>Percentages!E14*$E$38</f>
        <v>0</v>
      </c>
      <c r="F53" s="226">
        <f>Percentages!F14*$F$38</f>
        <v>4424.952511415525</v>
      </c>
      <c r="G53" s="227">
        <f>Percentages!G14*$G$38</f>
        <v>4952.685128604832</v>
      </c>
      <c r="H53" s="226">
        <f>Percentages!H14*$H$38</f>
        <v>4660.461642688988</v>
      </c>
      <c r="I53" s="227">
        <f>Percentages!I14*$I$38</f>
        <v>2139.306270430907</v>
      </c>
      <c r="J53" s="226">
        <f>Percentages!J14*$J$38</f>
        <v>2786.116938883433</v>
      </c>
      <c r="K53" s="228">
        <f t="shared" si="1"/>
        <v>105084.43397554981</v>
      </c>
      <c r="L53" s="227">
        <f t="shared" si="2"/>
        <v>0</v>
      </c>
      <c r="M53" s="227">
        <f t="shared" si="3"/>
        <v>26271.10849388746</v>
      </c>
      <c r="N53" s="229">
        <f t="shared" si="4"/>
        <v>131355.54246943726</v>
      </c>
      <c r="O53" s="227">
        <v>136279</v>
      </c>
      <c r="P53" s="227">
        <f t="shared" si="7"/>
        <v>-4923.457530562737</v>
      </c>
      <c r="Q53" s="251" t="s">
        <v>10</v>
      </c>
      <c r="R53" s="311">
        <f t="shared" si="5"/>
        <v>0.01054268434949264</v>
      </c>
      <c r="S53" s="234">
        <f t="shared" si="6"/>
        <v>0.011491220214982173</v>
      </c>
      <c r="T53" s="310">
        <f t="shared" si="8"/>
        <v>-0.0009485358654895328</v>
      </c>
      <c r="U53" s="230"/>
      <c r="V53" s="231"/>
      <c r="W53" s="197"/>
    </row>
    <row r="54" spans="1:23" ht="15.75">
      <c r="A54" s="225" t="s">
        <v>11</v>
      </c>
      <c r="B54" s="226">
        <f>Percentages!B15*$B$38</f>
        <v>107158.3171353472</v>
      </c>
      <c r="C54" s="227">
        <f>Percentages!C15*$C$38</f>
        <v>60599.927522663435</v>
      </c>
      <c r="D54" s="226">
        <f>Percentages!D15*$D$38</f>
        <v>29201.636330056128</v>
      </c>
      <c r="E54" s="227">
        <f>Percentages!E15*$E$38</f>
        <v>0</v>
      </c>
      <c r="F54" s="226">
        <f>Percentages!F15*$F$38</f>
        <v>12200.226210045661</v>
      </c>
      <c r="G54" s="227">
        <f>Percentages!G15*$G$38</f>
        <v>15926.281590023382</v>
      </c>
      <c r="H54" s="226">
        <f>Percentages!H15*$H$38</f>
        <v>15122.057358095737</v>
      </c>
      <c r="I54" s="227">
        <f>Percentages!I15*$I$38</f>
        <v>16291.640059435365</v>
      </c>
      <c r="J54" s="226">
        <f>Percentages!J15*$J$38</f>
        <v>17921.508958223163</v>
      </c>
      <c r="K54" s="228">
        <f t="shared" si="1"/>
        <v>274421.59516389004</v>
      </c>
      <c r="L54" s="227">
        <f t="shared" si="2"/>
        <v>0</v>
      </c>
      <c r="M54" s="227">
        <f t="shared" si="3"/>
        <v>68605.39879097253</v>
      </c>
      <c r="N54" s="229">
        <f t="shared" si="4"/>
        <v>343026.9939548626</v>
      </c>
      <c r="O54" s="227">
        <v>314598</v>
      </c>
      <c r="P54" s="227">
        <f t="shared" si="7"/>
        <v>28428.993954862584</v>
      </c>
      <c r="Q54" s="251" t="s">
        <v>11</v>
      </c>
      <c r="R54" s="311">
        <f t="shared" si="5"/>
        <v>0.027531577675627025</v>
      </c>
      <c r="S54" s="234">
        <f t="shared" si="6"/>
        <v>0.026527307194747256</v>
      </c>
      <c r="T54" s="235">
        <f t="shared" si="8"/>
        <v>0.0010042704808797681</v>
      </c>
      <c r="U54" s="230"/>
      <c r="V54" s="231"/>
      <c r="W54" s="197"/>
    </row>
    <row r="55" spans="1:23" ht="15.75">
      <c r="A55" s="225" t="s">
        <v>12</v>
      </c>
      <c r="B55" s="226">
        <f>Percentages!B16*$B$38</f>
        <v>130117.26788045133</v>
      </c>
      <c r="C55" s="227">
        <f>Percentages!C16*$C$38</f>
        <v>102849.17276733725</v>
      </c>
      <c r="D55" s="226">
        <f>Percentages!D16*$D$38</f>
        <v>40995.578424433246</v>
      </c>
      <c r="E55" s="227">
        <f>Percentages!E16*$E$38</f>
        <v>0</v>
      </c>
      <c r="F55" s="226">
        <f>Percentages!F16*$F$38</f>
        <v>26296.860639269406</v>
      </c>
      <c r="G55" s="227">
        <f>Percentages!G16*$G$38</f>
        <v>18305.5126812159</v>
      </c>
      <c r="H55" s="226">
        <f>Percentages!H16*$H$38</f>
        <v>18576.665289040022</v>
      </c>
      <c r="I55" s="227">
        <f>Percentages!I16*$I$38</f>
        <v>15880.235007429419</v>
      </c>
      <c r="J55" s="226">
        <f>Percentages!J16*$J$38</f>
        <v>16264.898886454635</v>
      </c>
      <c r="K55" s="228">
        <f t="shared" si="1"/>
        <v>369286.1915756312</v>
      </c>
      <c r="L55" s="227">
        <f t="shared" si="2"/>
        <v>0</v>
      </c>
      <c r="M55" s="227">
        <f t="shared" si="3"/>
        <v>92321.54789390782</v>
      </c>
      <c r="N55" s="229">
        <f t="shared" si="4"/>
        <v>461607.739469539</v>
      </c>
      <c r="O55" s="227">
        <v>419786</v>
      </c>
      <c r="P55" s="227">
        <f t="shared" si="7"/>
        <v>41821.739469539025</v>
      </c>
      <c r="Q55" s="251" t="s">
        <v>12</v>
      </c>
      <c r="R55" s="311">
        <f t="shared" si="5"/>
        <v>0.037048948213528964</v>
      </c>
      <c r="S55" s="234">
        <f t="shared" si="6"/>
        <v>0.035396894379666026</v>
      </c>
      <c r="T55" s="235">
        <f t="shared" si="8"/>
        <v>0.0016520538338629376</v>
      </c>
      <c r="U55" s="230"/>
      <c r="V55" s="231"/>
      <c r="W55" s="197"/>
    </row>
    <row r="56" spans="1:23" ht="15.75">
      <c r="A56" s="225" t="s">
        <v>13</v>
      </c>
      <c r="B56" s="226">
        <f>Percentages!B17*$B$38</f>
        <v>8976.74290394161</v>
      </c>
      <c r="C56" s="227">
        <f>Percentages!C17*$C$38</f>
        <v>12091.534834334254</v>
      </c>
      <c r="D56" s="226">
        <f>Percentages!D17*$D$38</f>
        <v>36937.100737204506</v>
      </c>
      <c r="E56" s="227">
        <f>Percentages!E17*$E$38</f>
        <v>0</v>
      </c>
      <c r="F56" s="226">
        <f>Percentages!F17*$F$38</f>
        <v>1137.8449315068492</v>
      </c>
      <c r="G56" s="227">
        <f>Percentages!G17*$G$38</f>
        <v>1116.7819407638349</v>
      </c>
      <c r="H56" s="226">
        <f>Percentages!H17*$H$38</f>
        <v>1336.216275176563</v>
      </c>
      <c r="I56" s="227">
        <f>Percentages!I17*$I$38</f>
        <v>1481.0581872213968</v>
      </c>
      <c r="J56" s="226">
        <f>Percentages!J17*$J$38</f>
        <v>828.3050358842638</v>
      </c>
      <c r="K56" s="228">
        <f t="shared" si="1"/>
        <v>63905.584846033285</v>
      </c>
      <c r="L56" s="227">
        <f t="shared" si="2"/>
        <v>0</v>
      </c>
      <c r="M56" s="227">
        <f t="shared" si="3"/>
        <v>15976.396211508325</v>
      </c>
      <c r="N56" s="229">
        <f t="shared" si="4"/>
        <v>79881.9810575416</v>
      </c>
      <c r="O56" s="227">
        <v>136279</v>
      </c>
      <c r="P56" s="227">
        <f t="shared" si="7"/>
        <v>-56397.018942458395</v>
      </c>
      <c r="Q56" s="251" t="s">
        <v>13</v>
      </c>
      <c r="R56" s="311">
        <f t="shared" si="5"/>
        <v>0.006411381626304507</v>
      </c>
      <c r="S56" s="234">
        <f t="shared" si="6"/>
        <v>0.011491220214982173</v>
      </c>
      <c r="T56" s="310">
        <f>+R56-S56</f>
        <v>-0.005079838588677665</v>
      </c>
      <c r="U56" s="230"/>
      <c r="V56" s="231"/>
      <c r="W56" s="197"/>
    </row>
    <row r="57" spans="1:23" ht="15.75">
      <c r="A57" s="225" t="s">
        <v>14</v>
      </c>
      <c r="B57" s="226">
        <f>Percentages!B18*$B$38</f>
        <v>224029.71829763215</v>
      </c>
      <c r="C57" s="227">
        <f>Percentages!C18*$C$38</f>
        <v>165696.70323567692</v>
      </c>
      <c r="D57" s="226">
        <f>Percentages!D18*$D$38</f>
        <v>31699.611190139334</v>
      </c>
      <c r="E57" s="227">
        <f>Percentages!E18*$E$38</f>
        <v>0</v>
      </c>
      <c r="F57" s="226">
        <f>Percentages!F18*$F$38</f>
        <v>29204.686575342464</v>
      </c>
      <c r="G57" s="227">
        <f>Percentages!G18*$G$38</f>
        <v>33163.5680670304</v>
      </c>
      <c r="H57" s="226">
        <f>Percentages!H18*$H$38</f>
        <v>33209.86303426629</v>
      </c>
      <c r="I57" s="227">
        <f>Percentages!I18*$I$38</f>
        <v>41716.47227340267</v>
      </c>
      <c r="J57" s="226">
        <f>Percentages!J18*$J$38</f>
        <v>39269.188746694876</v>
      </c>
      <c r="K57" s="228">
        <f t="shared" si="1"/>
        <v>597989.8114201849</v>
      </c>
      <c r="L57" s="227">
        <f t="shared" si="2"/>
        <v>0</v>
      </c>
      <c r="M57" s="227">
        <f t="shared" si="3"/>
        <v>149497.45285504626</v>
      </c>
      <c r="N57" s="229">
        <f>SUM(K57:M57)</f>
        <v>747487.2642752312</v>
      </c>
      <c r="O57" s="227">
        <f>681373-3</f>
        <v>681370</v>
      </c>
      <c r="P57" s="227">
        <f t="shared" si="7"/>
        <v>66117.26427523117</v>
      </c>
      <c r="Q57" s="251" t="s">
        <v>14</v>
      </c>
      <c r="R57" s="311">
        <f t="shared" si="5"/>
        <v>0.059993831507742616</v>
      </c>
      <c r="S57" s="234">
        <f t="shared" si="6"/>
        <v>0.05745399304281953</v>
      </c>
      <c r="T57" s="235">
        <f t="shared" si="8"/>
        <v>0.0025398384649230887</v>
      </c>
      <c r="U57" s="230"/>
      <c r="V57" s="231"/>
      <c r="W57" s="197"/>
    </row>
    <row r="58" spans="1:23" ht="15.75">
      <c r="A58" s="225" t="s">
        <v>15</v>
      </c>
      <c r="B58" s="226">
        <f>Percentages!B19*$B$38</f>
        <v>36527.48379806655</v>
      </c>
      <c r="C58" s="227">
        <f>Percentages!C19*$C$38</f>
        <v>38721.36214006805</v>
      </c>
      <c r="D58" s="226">
        <f>Percentages!D19*$D$38</f>
        <v>49711.468327846924</v>
      </c>
      <c r="E58" s="227">
        <f>Percentages!E19*$E$38</f>
        <v>0</v>
      </c>
      <c r="F58" s="226">
        <f>Percentages!F19*$F$38</f>
        <v>3413.534794520548</v>
      </c>
      <c r="G58" s="227">
        <f>Percentages!G19*$G$38</f>
        <v>10390.927622759158</v>
      </c>
      <c r="H58" s="226">
        <f>Percentages!H19*$H$38</f>
        <v>8017.297651059378</v>
      </c>
      <c r="I58" s="227">
        <f>Percentages!I19*$I$38</f>
        <v>7734.414977711739</v>
      </c>
      <c r="J58" s="226">
        <f>Percentages!J19*$J$38</f>
        <v>8094.799214323487</v>
      </c>
      <c r="K58" s="228">
        <f t="shared" si="1"/>
        <v>162611.2885263558</v>
      </c>
      <c r="L58" s="227">
        <f t="shared" si="2"/>
        <v>0</v>
      </c>
      <c r="M58" s="227">
        <f t="shared" si="3"/>
        <v>40652.82213158896</v>
      </c>
      <c r="N58" s="229">
        <f t="shared" si="4"/>
        <v>203264.11065794478</v>
      </c>
      <c r="O58" s="227">
        <v>178821</v>
      </c>
      <c r="P58" s="227">
        <f t="shared" si="7"/>
        <v>24443.11065794478</v>
      </c>
      <c r="Q58" s="251" t="s">
        <v>15</v>
      </c>
      <c r="R58" s="311">
        <f t="shared" si="5"/>
        <v>0.01631411448622854</v>
      </c>
      <c r="S58" s="234">
        <f t="shared" si="6"/>
        <v>0.015078416264159018</v>
      </c>
      <c r="T58" s="235">
        <f t="shared" si="8"/>
        <v>0.0012356982220695228</v>
      </c>
      <c r="U58" s="230"/>
      <c r="V58" s="231"/>
      <c r="W58" s="197"/>
    </row>
    <row r="59" spans="1:23" ht="15.75">
      <c r="A59" s="225" t="s">
        <v>16</v>
      </c>
      <c r="B59" s="226">
        <f>Percentages!B20*$B$38</f>
        <v>21552.456465223862</v>
      </c>
      <c r="C59" s="227">
        <f>Percentages!C20*$C$38</f>
        <v>26885.883337519692</v>
      </c>
      <c r="D59" s="226">
        <f>Percentages!D20*$D$38</f>
        <v>44759.851000476745</v>
      </c>
      <c r="E59" s="227">
        <f>Percentages!E20*$E$38</f>
        <v>0</v>
      </c>
      <c r="F59" s="226">
        <f>Percentages!F20*$F$38</f>
        <v>6068.506301369863</v>
      </c>
      <c r="G59" s="227">
        <f>Percentages!G20*$G$38</f>
        <v>6506.468698363211</v>
      </c>
      <c r="H59" s="226">
        <f>Percentages!H20*$H$38</f>
        <v>5735.952791001831</v>
      </c>
      <c r="I59" s="227">
        <f>Percentages!I20*$I$38</f>
        <v>2550.71132243685</v>
      </c>
      <c r="J59" s="226">
        <f>Percentages!J20*$J$38</f>
        <v>4555.677697363451</v>
      </c>
      <c r="K59" s="228">
        <f t="shared" si="1"/>
        <v>118615.50761375552</v>
      </c>
      <c r="L59" s="227">
        <f t="shared" si="2"/>
        <v>0</v>
      </c>
      <c r="M59" s="227">
        <f t="shared" si="3"/>
        <v>29653.876903438886</v>
      </c>
      <c r="N59" s="229">
        <f t="shared" si="4"/>
        <v>148269.3845171944</v>
      </c>
      <c r="O59" s="227">
        <v>136279</v>
      </c>
      <c r="P59" s="227">
        <f t="shared" si="7"/>
        <v>11990.384517194412</v>
      </c>
      <c r="Q59" s="251" t="s">
        <v>16</v>
      </c>
      <c r="R59" s="311">
        <f t="shared" si="5"/>
        <v>0.011900200709247077</v>
      </c>
      <c r="S59" s="234">
        <f t="shared" si="6"/>
        <v>0.011491220214982173</v>
      </c>
      <c r="T59" s="235">
        <f>+R59-S59</f>
        <v>0.0004089804942649048</v>
      </c>
      <c r="U59" s="230"/>
      <c r="V59" s="231"/>
      <c r="W59" s="197"/>
    </row>
    <row r="60" spans="1:23" ht="15.75">
      <c r="A60" s="225" t="s">
        <v>17</v>
      </c>
      <c r="B60" s="226">
        <f>Percentages!B21*$B$38</f>
        <v>29544.653373249294</v>
      </c>
      <c r="C60" s="227">
        <f>Percentages!C21*$C$38</f>
        <v>35534.887077843494</v>
      </c>
      <c r="D60" s="226">
        <f>Percentages!D21*$D$38</f>
        <v>48164.0147578244</v>
      </c>
      <c r="E60" s="227">
        <f>Percentages!E21*$E$38</f>
        <v>0</v>
      </c>
      <c r="F60" s="226">
        <f>Percentages!F21*$F$38</f>
        <v>2528.5442922374427</v>
      </c>
      <c r="G60" s="227">
        <f>Percentages!G21*$G$38</f>
        <v>5778.132650038971</v>
      </c>
      <c r="H60" s="226">
        <f>Percentages!H21*$H$38</f>
        <v>4497.508438399163</v>
      </c>
      <c r="I60" s="227">
        <f>Percentages!I21*$I$38</f>
        <v>4936.8606240713225</v>
      </c>
      <c r="J60" s="226">
        <f>Percentages!J21*$J$38</f>
        <v>6024.036624612828</v>
      </c>
      <c r="K60" s="228">
        <f t="shared" si="1"/>
        <v>137008.63783827692</v>
      </c>
      <c r="L60" s="227">
        <f t="shared" si="2"/>
        <v>0</v>
      </c>
      <c r="M60" s="227">
        <f t="shared" si="3"/>
        <v>34252.15945956924</v>
      </c>
      <c r="N60" s="229">
        <f t="shared" si="4"/>
        <v>171260.79729784615</v>
      </c>
      <c r="O60" s="227">
        <v>161390</v>
      </c>
      <c r="P60" s="227">
        <f t="shared" si="7"/>
        <v>9870.797297846148</v>
      </c>
      <c r="Q60" s="251" t="s">
        <v>17</v>
      </c>
      <c r="R60" s="311">
        <f t="shared" si="5"/>
        <v>0.01374550699125417</v>
      </c>
      <c r="S60" s="234">
        <f t="shared" si="6"/>
        <v>0.013608611968799101</v>
      </c>
      <c r="T60" s="235">
        <f t="shared" si="8"/>
        <v>0.00013689502245506878</v>
      </c>
      <c r="U60" s="230"/>
      <c r="V60" s="231"/>
      <c r="W60" s="197"/>
    </row>
    <row r="61" spans="1:23" ht="15.75">
      <c r="A61" s="225" t="s">
        <v>18</v>
      </c>
      <c r="B61" s="226">
        <f>Percentages!B22*$B$38</f>
        <v>20642.3719311837</v>
      </c>
      <c r="C61" s="227">
        <f>Percentages!C22*$C$38</f>
        <v>30584.47046331605</v>
      </c>
      <c r="D61" s="226">
        <f>Percentages!D22*$D$38</f>
        <v>48866.37142797788</v>
      </c>
      <c r="E61" s="227">
        <f>Percentages!E22*$E$38</f>
        <v>0</v>
      </c>
      <c r="F61" s="226">
        <f>Percentages!F22*$F$38</f>
        <v>6384.574337899543</v>
      </c>
      <c r="G61" s="227">
        <f>Percentages!G22*$G$38</f>
        <v>3835.903187840998</v>
      </c>
      <c r="H61" s="226">
        <f>Percentages!H22*$H$38</f>
        <v>4204.192670677478</v>
      </c>
      <c r="I61" s="227">
        <f>Percentages!I22*$I$38</f>
        <v>3291.2404160475485</v>
      </c>
      <c r="J61" s="226">
        <f>Percentages!J22*$J$38</f>
        <v>3426.170830248546</v>
      </c>
      <c r="K61" s="228">
        <f t="shared" si="1"/>
        <v>121235.29526519174</v>
      </c>
      <c r="L61" s="227">
        <f t="shared" si="2"/>
        <v>0</v>
      </c>
      <c r="M61" s="227">
        <f t="shared" si="3"/>
        <v>30308.823816297943</v>
      </c>
      <c r="N61" s="229">
        <f t="shared" si="4"/>
        <v>151544.11908148968</v>
      </c>
      <c r="O61" s="227">
        <v>137643</v>
      </c>
      <c r="P61" s="227">
        <f t="shared" si="7"/>
        <v>13901.119081489684</v>
      </c>
      <c r="Q61" s="251" t="s">
        <v>18</v>
      </c>
      <c r="R61" s="311">
        <f t="shared" si="5"/>
        <v>0.012163033111981596</v>
      </c>
      <c r="S61" s="234">
        <f t="shared" si="6"/>
        <v>0.011606234445885214</v>
      </c>
      <c r="T61" s="235">
        <f t="shared" si="8"/>
        <v>0.0005567986660963819</v>
      </c>
      <c r="U61" s="230"/>
      <c r="V61" s="231"/>
      <c r="W61" s="197"/>
    </row>
    <row r="62" spans="1:23" ht="15.75">
      <c r="A62" s="225" t="s">
        <v>19</v>
      </c>
      <c r="B62" s="226">
        <f>Percentages!B23*$B$38</f>
        <v>25515.460936180574</v>
      </c>
      <c r="C62" s="227">
        <f>Percentages!C23*$C$38</f>
        <v>37270.37795994793</v>
      </c>
      <c r="D62" s="226">
        <f>Percentages!D23*$D$38</f>
        <v>45072.13651777849</v>
      </c>
      <c r="E62" s="227">
        <f>Percentages!E23*$E$38</f>
        <v>0</v>
      </c>
      <c r="F62" s="226">
        <f>Percentages!F23*$F$38</f>
        <v>7332.778447488584</v>
      </c>
      <c r="G62" s="227">
        <f>Percentages!G23*$G$38</f>
        <v>5146.90807482463</v>
      </c>
      <c r="H62" s="226">
        <f>Percentages!H23*$H$38</f>
        <v>6355.1749673031645</v>
      </c>
      <c r="I62" s="227">
        <f>Percentages!I23*$I$38</f>
        <v>3538.0834472511146</v>
      </c>
      <c r="J62" s="226">
        <f>Percentages!J23*$J$38</f>
        <v>5911.085937901338</v>
      </c>
      <c r="K62" s="228">
        <f t="shared" si="1"/>
        <v>136142.00628867582</v>
      </c>
      <c r="L62" s="227">
        <f t="shared" si="2"/>
        <v>0</v>
      </c>
      <c r="M62" s="227">
        <f t="shared" si="3"/>
        <v>34035.50157216896</v>
      </c>
      <c r="N62" s="229">
        <f t="shared" si="4"/>
        <v>170177.50786084478</v>
      </c>
      <c r="O62" s="227">
        <v>159078</v>
      </c>
      <c r="P62" s="227">
        <f t="shared" si="7"/>
        <v>11099.50786084478</v>
      </c>
      <c r="Q62" s="251" t="s">
        <v>19</v>
      </c>
      <c r="R62" s="311">
        <f t="shared" si="5"/>
        <v>0.013658561451090897</v>
      </c>
      <c r="S62" s="234">
        <f t="shared" si="6"/>
        <v>0.013413661160992772</v>
      </c>
      <c r="T62" s="235">
        <f t="shared" si="8"/>
        <v>0.00024490029009812536</v>
      </c>
      <c r="U62" s="230"/>
      <c r="V62" s="231"/>
      <c r="W62" s="197"/>
    </row>
    <row r="63" spans="1:23" ht="15.75">
      <c r="A63" s="225" t="s">
        <v>20</v>
      </c>
      <c r="B63" s="226">
        <f>Percentages!B24*$B$38</f>
        <v>43700.60462545583</v>
      </c>
      <c r="C63" s="227">
        <f>Percentages!C24*$C$38</f>
        <v>57385.00179024044</v>
      </c>
      <c r="D63" s="226">
        <f>Percentages!D24*$D$38</f>
        <v>41978.75826539437</v>
      </c>
      <c r="E63" s="227">
        <f>Percentages!E24*$E$38</f>
        <v>0</v>
      </c>
      <c r="F63" s="226">
        <f>Percentages!F24*$F$38</f>
        <v>10746.313242009131</v>
      </c>
      <c r="G63" s="227">
        <f>Percentages!G24*$G$38</f>
        <v>9274.145681995324</v>
      </c>
      <c r="H63" s="226">
        <f>Percentages!H24*$H$38</f>
        <v>7789.163165053624</v>
      </c>
      <c r="I63" s="227">
        <f>Percentages!I24*$I$38</f>
        <v>8886.34912332838</v>
      </c>
      <c r="J63" s="226">
        <f>Percentages!J24*$J$38</f>
        <v>7379.444865150715</v>
      </c>
      <c r="K63" s="228">
        <f t="shared" si="1"/>
        <v>187139.7807586278</v>
      </c>
      <c r="L63" s="227">
        <f t="shared" si="2"/>
        <v>0</v>
      </c>
      <c r="M63" s="227">
        <f t="shared" si="3"/>
        <v>46784.94518965696</v>
      </c>
      <c r="N63" s="229">
        <f t="shared" si="4"/>
        <v>233924.72594828476</v>
      </c>
      <c r="O63" s="227">
        <v>214678</v>
      </c>
      <c r="P63" s="227">
        <f t="shared" si="7"/>
        <v>19246.72594828476</v>
      </c>
      <c r="Q63" s="251" t="s">
        <v>20</v>
      </c>
      <c r="R63" s="311">
        <f t="shared" si="5"/>
        <v>0.018774956129378025</v>
      </c>
      <c r="S63" s="234">
        <f t="shared" si="6"/>
        <v>0.018101924532113844</v>
      </c>
      <c r="T63" s="235">
        <f t="shared" si="8"/>
        <v>0.0006730315972641801</v>
      </c>
      <c r="U63" s="230"/>
      <c r="V63" s="231"/>
      <c r="W63" s="197"/>
    </row>
    <row r="64" spans="1:23" ht="15.75">
      <c r="A64" s="225" t="s">
        <v>21</v>
      </c>
      <c r="B64" s="226">
        <f>Percentages!B25*$B$38</f>
        <v>23645.65089351624</v>
      </c>
      <c r="C64" s="227">
        <f>Percentages!C25*$C$38</f>
        <v>33429.53748315941</v>
      </c>
      <c r="D64" s="226">
        <f>Percentages!D25*$D$38</f>
        <v>50592.43613811355</v>
      </c>
      <c r="E64" s="227">
        <f>Percentages!E25*$E$38</f>
        <v>0</v>
      </c>
      <c r="F64" s="226">
        <f>Percentages!F25*$F$38</f>
        <v>5942.079086757991</v>
      </c>
      <c r="G64" s="227">
        <f>Percentages!G25*$G$38</f>
        <v>6020.911332813717</v>
      </c>
      <c r="H64" s="226">
        <f>Percentages!H25*$H$38</f>
        <v>4725.642924404918</v>
      </c>
      <c r="I64" s="227">
        <f>Percentages!I25*$I$38</f>
        <v>5348.265676077266</v>
      </c>
      <c r="J64" s="226">
        <f>Percentages!J25*$J$38</f>
        <v>6325.23845584347</v>
      </c>
      <c r="K64" s="228">
        <f t="shared" si="1"/>
        <v>136029.76199068656</v>
      </c>
      <c r="L64" s="227">
        <f t="shared" si="2"/>
        <v>0</v>
      </c>
      <c r="M64" s="227">
        <f t="shared" si="3"/>
        <v>34007.44049767165</v>
      </c>
      <c r="N64" s="229">
        <f t="shared" si="4"/>
        <v>170037.2024883582</v>
      </c>
      <c r="O64" s="227">
        <v>157506</v>
      </c>
      <c r="P64" s="227">
        <f t="shared" si="7"/>
        <v>12531.20248835819</v>
      </c>
      <c r="Q64" s="251" t="s">
        <v>21</v>
      </c>
      <c r="R64" s="311">
        <f t="shared" si="5"/>
        <v>0.013647300447353593</v>
      </c>
      <c r="S64" s="234">
        <f t="shared" si="6"/>
        <v>0.013281108103089852</v>
      </c>
      <c r="T64" s="235">
        <f t="shared" si="8"/>
        <v>0.00036619234426374034</v>
      </c>
      <c r="U64" s="230"/>
      <c r="V64" s="231"/>
      <c r="W64" s="197"/>
    </row>
    <row r="65" spans="1:23" ht="15.75">
      <c r="A65" s="225" t="s">
        <v>22</v>
      </c>
      <c r="B65" s="226">
        <f>Percentages!B26*$B$38</f>
        <v>97594.1560321615</v>
      </c>
      <c r="C65" s="227">
        <f>Percentages!C26*$C$38</f>
        <v>53572.61198365035</v>
      </c>
      <c r="D65" s="226">
        <f>Percentages!D26*$D$38</f>
        <v>41410.07196475628</v>
      </c>
      <c r="E65" s="227">
        <f>Percentages!E26*$E$38</f>
        <v>0</v>
      </c>
      <c r="F65" s="226">
        <f>Percentages!F26*$F$38</f>
        <v>14033.420821917807</v>
      </c>
      <c r="G65" s="227">
        <f>Percentages!G26*$G$38</f>
        <v>10973.59646141855</v>
      </c>
      <c r="H65" s="226">
        <f>Percentages!H26*$H$38</f>
        <v>9907.554820821346</v>
      </c>
      <c r="I65" s="227">
        <f>Percentages!I26*$I$38</f>
        <v>14234.614799405646</v>
      </c>
      <c r="J65" s="226">
        <f>Percentages!J26*$J$38</f>
        <v>8998.40470801541</v>
      </c>
      <c r="K65" s="228">
        <f t="shared" si="1"/>
        <v>250724.43159214692</v>
      </c>
      <c r="L65" s="227">
        <f t="shared" si="2"/>
        <v>0</v>
      </c>
      <c r="M65" s="227">
        <f t="shared" si="3"/>
        <v>62681.107898036746</v>
      </c>
      <c r="N65" s="229">
        <f t="shared" si="4"/>
        <v>313405.5394901837</v>
      </c>
      <c r="O65" s="227">
        <v>278664</v>
      </c>
      <c r="P65" s="227">
        <f t="shared" si="7"/>
        <v>34741.5394901837</v>
      </c>
      <c r="Q65" s="251" t="s">
        <v>22</v>
      </c>
      <c r="R65" s="311">
        <f t="shared" si="5"/>
        <v>0.025154139780559595</v>
      </c>
      <c r="S65" s="234">
        <f t="shared" si="6"/>
        <v>0.02349730618795113</v>
      </c>
      <c r="T65" s="235">
        <f t="shared" si="8"/>
        <v>0.0016568335926084657</v>
      </c>
      <c r="U65" s="230"/>
      <c r="V65" s="231"/>
      <c r="W65" s="197"/>
    </row>
    <row r="66" spans="1:23" ht="15.75">
      <c r="A66" s="225" t="s">
        <v>23</v>
      </c>
      <c r="B66" s="226">
        <f>Percentages!B27*$B$38</f>
        <v>14155.951252206538</v>
      </c>
      <c r="C66" s="227">
        <f>Percentages!C27*$C$38</f>
        <v>17298.007480647593</v>
      </c>
      <c r="D66" s="226">
        <f>Percentages!D27*$D$38</f>
        <v>39974.350217317835</v>
      </c>
      <c r="E66" s="227">
        <f>Percentages!E27*$E$38</f>
        <v>0</v>
      </c>
      <c r="F66" s="226">
        <f>Percentages!F27*$F$38</f>
        <v>4930.6613698630135</v>
      </c>
      <c r="G66" s="227">
        <f>Percentages!G27*$G$38</f>
        <v>3398.9015588464536</v>
      </c>
      <c r="H66" s="226">
        <f>Percentages!H27*$H$38</f>
        <v>3715.3330578080045</v>
      </c>
      <c r="I66" s="227">
        <f>Percentages!I27*$I$38</f>
        <v>1727.9012184249627</v>
      </c>
      <c r="J66" s="226">
        <f>Percentages!J27*$J$38</f>
        <v>2786.116938883433</v>
      </c>
      <c r="K66" s="228">
        <f t="shared" si="1"/>
        <v>87987.22309399783</v>
      </c>
      <c r="L66" s="227">
        <f t="shared" si="2"/>
        <v>0</v>
      </c>
      <c r="M66" s="227">
        <f t="shared" si="3"/>
        <v>21996.80577349946</v>
      </c>
      <c r="N66" s="229">
        <f t="shared" si="4"/>
        <v>109984.0288674973</v>
      </c>
      <c r="O66" s="227">
        <v>136279</v>
      </c>
      <c r="P66" s="227">
        <f t="shared" si="7"/>
        <v>-26294.971132502702</v>
      </c>
      <c r="Q66" s="251" t="s">
        <v>23</v>
      </c>
      <c r="R66" s="311">
        <f t="shared" si="5"/>
        <v>0.008827392267100567</v>
      </c>
      <c r="S66" s="234">
        <f t="shared" si="6"/>
        <v>0.011491220214982173</v>
      </c>
      <c r="T66" s="310">
        <f aca="true" t="shared" si="9" ref="T66:T81">+R66-S66</f>
        <v>-0.0026638279478816054</v>
      </c>
      <c r="U66" s="230"/>
      <c r="V66" s="231"/>
      <c r="W66" s="197"/>
    </row>
    <row r="67" spans="1:23" ht="15.75">
      <c r="A67" s="225" t="s">
        <v>50</v>
      </c>
      <c r="B67" s="226">
        <f>Percentages!B28*$B$38</f>
        <v>14213.865722554548</v>
      </c>
      <c r="C67" s="227">
        <f>Percentages!C28*$C$38</f>
        <v>22333.77610577033</v>
      </c>
      <c r="D67" s="226">
        <f>Percentages!D28*$D$38</f>
        <v>45748.341960698985</v>
      </c>
      <c r="E67" s="227">
        <f>Percentages!E28*$E$38</f>
        <v>0</v>
      </c>
      <c r="F67" s="226">
        <f>Percentages!F28*$F$38</f>
        <v>948.2041095890411</v>
      </c>
      <c r="G67" s="227">
        <f>Percentages!G28*$G$38</f>
        <v>3059.0114029618085</v>
      </c>
      <c r="H67" s="226">
        <f>Percentages!H28*$H$38</f>
        <v>3193.8828040805647</v>
      </c>
      <c r="I67" s="227">
        <f>Percentages!I28*$I$38</f>
        <v>2386.149301634473</v>
      </c>
      <c r="J67" s="226">
        <f>Percentages!J28*$J$38</f>
        <v>2484.9151076527914</v>
      </c>
      <c r="K67" s="228">
        <f t="shared" si="1"/>
        <v>94368.14651494255</v>
      </c>
      <c r="L67" s="227">
        <f t="shared" si="2"/>
        <v>0</v>
      </c>
      <c r="M67" s="227">
        <f t="shared" si="3"/>
        <v>23592.03662873564</v>
      </c>
      <c r="N67" s="229">
        <f t="shared" si="4"/>
        <v>117960.1831436782</v>
      </c>
      <c r="O67" s="227">
        <v>136279</v>
      </c>
      <c r="P67" s="227">
        <f t="shared" si="7"/>
        <v>-18318.816856321806</v>
      </c>
      <c r="Q67" s="251" t="s">
        <v>50</v>
      </c>
      <c r="R67" s="311">
        <f t="shared" si="5"/>
        <v>0.009467563783854011</v>
      </c>
      <c r="S67" s="234">
        <f t="shared" si="6"/>
        <v>0.011491220214982173</v>
      </c>
      <c r="T67" s="310">
        <f t="shared" si="9"/>
        <v>-0.0020236564311281614</v>
      </c>
      <c r="U67" s="230"/>
      <c r="V67" s="231"/>
      <c r="W67" s="197"/>
    </row>
    <row r="68" spans="1:23" ht="15.75">
      <c r="A68" s="225" t="s">
        <v>24</v>
      </c>
      <c r="B68" s="226">
        <f>Percentages!B29*$B$38</f>
        <v>92125.37533215652</v>
      </c>
      <c r="C68" s="227">
        <f>Percentages!C29*$C$38</f>
        <v>96703.8280044756</v>
      </c>
      <c r="D68" s="226">
        <f>Percentages!D29*$D$38</f>
        <v>36669.080344471564</v>
      </c>
      <c r="E68" s="227">
        <f>Percentages!E29*$E$38</f>
        <v>0</v>
      </c>
      <c r="F68" s="226">
        <f>Percentages!F29*$F$38</f>
        <v>21492.626484018263</v>
      </c>
      <c r="G68" s="227">
        <f>Percentages!G29*$G$38</f>
        <v>18256.956944660953</v>
      </c>
      <c r="H68" s="226">
        <f>Percentages!H29*$H$38</f>
        <v>19163.29682448339</v>
      </c>
      <c r="I68" s="227">
        <f>Percentages!I29*$I$38</f>
        <v>20076.566537890045</v>
      </c>
      <c r="J68" s="226">
        <f>Percentages!J29*$J$38</f>
        <v>14043.535381128655</v>
      </c>
      <c r="K68" s="228">
        <f t="shared" si="1"/>
        <v>318531.265853285</v>
      </c>
      <c r="L68" s="227">
        <f t="shared" si="2"/>
        <v>0</v>
      </c>
      <c r="M68" s="227">
        <f t="shared" si="3"/>
        <v>79632.81646332126</v>
      </c>
      <c r="N68" s="229">
        <f t="shared" si="4"/>
        <v>398164.08231660625</v>
      </c>
      <c r="O68" s="227">
        <v>368747</v>
      </c>
      <c r="P68" s="227">
        <f t="shared" si="7"/>
        <v>29417.082316606247</v>
      </c>
      <c r="Q68" s="251" t="s">
        <v>24</v>
      </c>
      <c r="R68" s="311">
        <f t="shared" si="5"/>
        <v>0.0319569175403929</v>
      </c>
      <c r="S68" s="234">
        <f t="shared" si="6"/>
        <v>0.031093220383287455</v>
      </c>
      <c r="T68" s="235">
        <f t="shared" si="9"/>
        <v>0.0008636971571054433</v>
      </c>
      <c r="U68" s="230"/>
      <c r="V68" s="231"/>
      <c r="W68" s="197"/>
    </row>
    <row r="69" spans="1:23" ht="15.75">
      <c r="A69" s="225" t="s">
        <v>25</v>
      </c>
      <c r="B69" s="226">
        <f>Percentages!B30*$B$38</f>
        <v>33110.53004753394</v>
      </c>
      <c r="C69" s="227">
        <f>Percentages!C30*$C$38</f>
        <v>45435.72030689836</v>
      </c>
      <c r="D69" s="226">
        <f>Percentages!D30*$D$38</f>
        <v>33711.05328599265</v>
      </c>
      <c r="E69" s="227">
        <f>Percentages!E30*$E$38</f>
        <v>0</v>
      </c>
      <c r="F69" s="226">
        <f>Percentages!F30*$F$38</f>
        <v>8154.555342465753</v>
      </c>
      <c r="G69" s="227">
        <f>Percentages!G30*$G$38</f>
        <v>7186.249010132503</v>
      </c>
      <c r="H69" s="226">
        <f>Percentages!H30*$H$38</f>
        <v>8017.297651059378</v>
      </c>
      <c r="I69" s="227">
        <f>Percentages!I30*$I$38</f>
        <v>5759.67072808321</v>
      </c>
      <c r="J69" s="226">
        <f>Percentages!J30*$J$38</f>
        <v>6061.686853516659</v>
      </c>
      <c r="K69" s="228">
        <f t="shared" si="1"/>
        <v>147436.76322568246</v>
      </c>
      <c r="L69" s="227">
        <f t="shared" si="2"/>
        <v>0</v>
      </c>
      <c r="M69" s="227">
        <f t="shared" si="3"/>
        <v>36859.19080642062</v>
      </c>
      <c r="N69" s="229">
        <f t="shared" si="4"/>
        <v>184295.95403210307</v>
      </c>
      <c r="O69" s="227">
        <v>174685</v>
      </c>
      <c r="P69" s="227">
        <f t="shared" si="7"/>
        <v>9610.954032103065</v>
      </c>
      <c r="Q69" s="251" t="s">
        <v>25</v>
      </c>
      <c r="R69" s="311">
        <f t="shared" si="5"/>
        <v>0.01479171745418465</v>
      </c>
      <c r="S69" s="234">
        <f t="shared" si="6"/>
        <v>0.01472966343496915</v>
      </c>
      <c r="T69" s="235">
        <f t="shared" si="9"/>
        <v>6.20540192154996E-05</v>
      </c>
      <c r="U69" s="230"/>
      <c r="V69" s="231"/>
      <c r="W69" s="197"/>
    </row>
    <row r="70" spans="1:23" ht="15.75">
      <c r="A70" s="225" t="s">
        <v>26</v>
      </c>
      <c r="B70" s="226">
        <f>Percentages!B31*$B$38</f>
        <v>307525.83754793514</v>
      </c>
      <c r="C70" s="227">
        <f>Percentages!C31*$C$38</f>
        <v>171301.48526476836</v>
      </c>
      <c r="D70" s="226">
        <f>Percentages!D31*$D$38</f>
        <v>34849.03450805964</v>
      </c>
      <c r="E70" s="227">
        <f>Percentages!E31*$E$38</f>
        <v>0</v>
      </c>
      <c r="F70" s="226">
        <f>Percentages!F31*$F$38</f>
        <v>49749.10894977169</v>
      </c>
      <c r="G70" s="227">
        <f>Percentages!G31*$G$38</f>
        <v>42389.158012470776</v>
      </c>
      <c r="H70" s="226">
        <f>Percentages!H31*$H$38</f>
        <v>42302.651833638505</v>
      </c>
      <c r="I70" s="227">
        <f>Percentages!I31*$I$38</f>
        <v>50026.85432392274</v>
      </c>
      <c r="J70" s="226">
        <f>Percentages!J31*$J$38</f>
        <v>54065.72870590013</v>
      </c>
      <c r="K70" s="228">
        <f t="shared" si="1"/>
        <v>752209.8591464671</v>
      </c>
      <c r="L70" s="227">
        <f t="shared" si="2"/>
        <v>0</v>
      </c>
      <c r="M70" s="227">
        <f t="shared" si="3"/>
        <v>188052.4647866168</v>
      </c>
      <c r="N70" s="229">
        <f>SUM(K70:M70)</f>
        <v>940262.3239330838</v>
      </c>
      <c r="O70" s="227">
        <f>871937-3</f>
        <v>871934</v>
      </c>
      <c r="P70" s="227">
        <f t="shared" si="7"/>
        <v>68328.3239330838</v>
      </c>
      <c r="Q70" s="251" t="s">
        <v>26</v>
      </c>
      <c r="R70" s="311">
        <f t="shared" si="5"/>
        <v>0.07546608769289923</v>
      </c>
      <c r="S70" s="234">
        <f t="shared" si="6"/>
        <v>0.07352259414091875</v>
      </c>
      <c r="T70" s="235">
        <f t="shared" si="9"/>
        <v>0.0019434935519804797</v>
      </c>
      <c r="U70" s="230"/>
      <c r="V70" s="231"/>
      <c r="W70" s="197"/>
    </row>
    <row r="71" spans="1:23" ht="15.75">
      <c r="A71" s="225" t="s">
        <v>27</v>
      </c>
      <c r="B71" s="226">
        <f>Percentages!B32*$B$38</f>
        <v>46257.114816532296</v>
      </c>
      <c r="C71" s="227">
        <f>Percentages!C32*$C$38</f>
        <v>46972.05649761377</v>
      </c>
      <c r="D71" s="226">
        <f>Percentages!D32*$D$38</f>
        <v>42231.96616839699</v>
      </c>
      <c r="E71" s="227">
        <f>Percentages!E32*$E$38</f>
        <v>0</v>
      </c>
      <c r="F71" s="226">
        <f>Percentages!F32*$F$38</f>
        <v>7964.914520547945</v>
      </c>
      <c r="G71" s="227">
        <f>Percentages!G32*$G$38</f>
        <v>7914.585058456742</v>
      </c>
      <c r="H71" s="226">
        <f>Percentages!H32*$H$38</f>
        <v>7691.391242479728</v>
      </c>
      <c r="I71" s="227">
        <f>Percentages!I32*$I$38</f>
        <v>8392.663060921248</v>
      </c>
      <c r="J71" s="226">
        <f>Percentages!J32*$J$38</f>
        <v>9563.158141572865</v>
      </c>
      <c r="K71" s="228">
        <f t="shared" si="1"/>
        <v>176987.84950652163</v>
      </c>
      <c r="L71" s="227">
        <f t="shared" si="2"/>
        <v>0</v>
      </c>
      <c r="M71" s="227">
        <f t="shared" si="3"/>
        <v>44246.962376630414</v>
      </c>
      <c r="N71" s="229">
        <f t="shared" si="4"/>
        <v>221234.81188315206</v>
      </c>
      <c r="O71" s="227">
        <v>204023</v>
      </c>
      <c r="P71" s="227">
        <f t="shared" si="7"/>
        <v>17211.811883152055</v>
      </c>
      <c r="Q71" s="251" t="s">
        <v>27</v>
      </c>
      <c r="R71" s="311">
        <f t="shared" si="5"/>
        <v>0.01775645507570525</v>
      </c>
      <c r="S71" s="234">
        <f t="shared" si="6"/>
        <v>0.017203481254788395</v>
      </c>
      <c r="T71" s="235">
        <f t="shared" si="9"/>
        <v>0.0005529738209168536</v>
      </c>
      <c r="U71" s="230"/>
      <c r="V71" s="231"/>
      <c r="W71" s="197"/>
    </row>
    <row r="72" spans="1:23" ht="15.75">
      <c r="A72" s="225" t="s">
        <v>28</v>
      </c>
      <c r="B72" s="226">
        <f>Percentages!B33*$B$38</f>
        <v>13262.413709694378</v>
      </c>
      <c r="C72" s="227">
        <f>Percentages!C33*$C$38</f>
        <v>22134.621414381294</v>
      </c>
      <c r="D72" s="226">
        <f>Percentages!D33*$D$38</f>
        <v>48405.84867379974</v>
      </c>
      <c r="E72" s="227">
        <f>Percentages!E33*$E$38</f>
        <v>0</v>
      </c>
      <c r="F72" s="226">
        <f>Percentages!F33*$F$38</f>
        <v>2844.612328767123</v>
      </c>
      <c r="G72" s="227">
        <f>Percentages!G33*$G$38</f>
        <v>4127.237607170693</v>
      </c>
      <c r="H72" s="226">
        <f>Percentages!H33*$H$38</f>
        <v>3454.607930944285</v>
      </c>
      <c r="I72" s="227">
        <f>Percentages!I33*$I$38</f>
        <v>2057.0252600297176</v>
      </c>
      <c r="J72" s="226">
        <f>Percentages!J33*$J$38</f>
        <v>2522.565336556622</v>
      </c>
      <c r="K72" s="228">
        <f t="shared" si="1"/>
        <v>98808.93226134386</v>
      </c>
      <c r="L72" s="227">
        <f t="shared" si="2"/>
        <v>0</v>
      </c>
      <c r="M72" s="227">
        <f t="shared" si="3"/>
        <v>24702.23306533597</v>
      </c>
      <c r="N72" s="229">
        <f t="shared" si="4"/>
        <v>123511.16532667982</v>
      </c>
      <c r="O72" s="227">
        <v>136279</v>
      </c>
      <c r="P72" s="227">
        <f t="shared" si="7"/>
        <v>-12767.834673320176</v>
      </c>
      <c r="Q72" s="251" t="s">
        <v>28</v>
      </c>
      <c r="R72" s="311">
        <f t="shared" si="5"/>
        <v>0.009913089354262737</v>
      </c>
      <c r="S72" s="234">
        <f t="shared" si="6"/>
        <v>0.011491220214982173</v>
      </c>
      <c r="T72" s="310">
        <f>+R72-S72</f>
        <v>-0.0015781308607194355</v>
      </c>
      <c r="U72" s="230"/>
      <c r="V72" s="231"/>
      <c r="W72" s="197"/>
    </row>
    <row r="73" spans="1:23" ht="15.75">
      <c r="A73" s="225" t="s">
        <v>29</v>
      </c>
      <c r="B73" s="226">
        <f>Percentages!B34*$B$38</f>
        <v>151719.3653202592</v>
      </c>
      <c r="C73" s="227">
        <f>Percentages!C34*$C$38</f>
        <v>112636.20331559837</v>
      </c>
      <c r="D73" s="226">
        <f>Percentages!D34*$D$38</f>
        <v>43066.417924241396</v>
      </c>
      <c r="E73" s="227">
        <f>Percentages!E34*$E$38</f>
        <v>0</v>
      </c>
      <c r="F73" s="226">
        <f>Percentages!F34*$F$38</f>
        <v>22061.548949771688</v>
      </c>
      <c r="G73" s="227">
        <f>Percentages!G34*$G$38</f>
        <v>21995.74865939205</v>
      </c>
      <c r="H73" s="226">
        <f>Percentages!H34*$H$38</f>
        <v>22291.998346848024</v>
      </c>
      <c r="I73" s="227">
        <f>Percentages!I34*$I$38</f>
        <v>27893.262526002974</v>
      </c>
      <c r="J73" s="226">
        <f>Percentages!J34*$J$38</f>
        <v>25150.35290775856</v>
      </c>
      <c r="K73" s="228">
        <f t="shared" si="1"/>
        <v>426814.8979498722</v>
      </c>
      <c r="L73" s="227">
        <f t="shared" si="2"/>
        <v>0</v>
      </c>
      <c r="M73" s="227">
        <f t="shared" si="3"/>
        <v>106703.72448746808</v>
      </c>
      <c r="N73" s="229">
        <f t="shared" si="4"/>
        <v>533518.6224373402</v>
      </c>
      <c r="O73" s="227">
        <v>495732</v>
      </c>
      <c r="P73" s="227">
        <f t="shared" si="7"/>
        <v>37786.62243734021</v>
      </c>
      <c r="Q73" s="251" t="s">
        <v>29</v>
      </c>
      <c r="R73" s="311">
        <f t="shared" si="5"/>
        <v>0.04282056413601073</v>
      </c>
      <c r="S73" s="234">
        <f t="shared" si="6"/>
        <v>0.041800758587996256</v>
      </c>
      <c r="T73" s="235">
        <f t="shared" si="9"/>
        <v>0.0010198055480144727</v>
      </c>
      <c r="U73" s="230"/>
      <c r="V73" s="231"/>
      <c r="W73" s="197"/>
    </row>
    <row r="74" spans="1:23" ht="15.75">
      <c r="A74" s="225" t="s">
        <v>30</v>
      </c>
      <c r="B74" s="226">
        <f>Percentages!B35*$B$38</f>
        <v>18425.075066431302</v>
      </c>
      <c r="C74" s="227">
        <f>Percentages!C35*$C$38</f>
        <v>16785.895417075786</v>
      </c>
      <c r="D74" s="226">
        <f>Percentages!D35*$D$38</f>
        <v>47071.39260144034</v>
      </c>
      <c r="E74" s="227">
        <f>Percentages!E35*$E$38</f>
        <v>0</v>
      </c>
      <c r="F74" s="226">
        <f>Percentages!F35*$F$38</f>
        <v>2086.0490410958905</v>
      </c>
      <c r="G74" s="227">
        <f>Percentages!G35*$G$38</f>
        <v>5729.576913484022</v>
      </c>
      <c r="H74" s="226">
        <f>Percentages!H35*$H$38</f>
        <v>5605.590227569971</v>
      </c>
      <c r="I74" s="227">
        <f>Percentages!I35*$I$38</f>
        <v>3784.926478454681</v>
      </c>
      <c r="J74" s="226">
        <f>Percentages!J35*$J$38</f>
        <v>5045.130673113244</v>
      </c>
      <c r="K74" s="228">
        <f t="shared" si="1"/>
        <v>104533.63641866525</v>
      </c>
      <c r="L74" s="227">
        <f t="shared" si="2"/>
        <v>0</v>
      </c>
      <c r="M74" s="227">
        <f t="shared" si="3"/>
        <v>26133.40910466632</v>
      </c>
      <c r="N74" s="229">
        <f t="shared" si="4"/>
        <v>130667.04552333157</v>
      </c>
      <c r="O74" s="227">
        <v>136279</v>
      </c>
      <c r="P74" s="227">
        <f t="shared" si="7"/>
        <v>-5611.954476668427</v>
      </c>
      <c r="Q74" s="251" t="s">
        <v>30</v>
      </c>
      <c r="R74" s="311">
        <f t="shared" si="5"/>
        <v>0.010487425120670447</v>
      </c>
      <c r="S74" s="234">
        <f t="shared" si="6"/>
        <v>0.011491220214982173</v>
      </c>
      <c r="T74" s="310">
        <f>+R74-S74</f>
        <v>-0.0010037950943117251</v>
      </c>
      <c r="U74" s="230"/>
      <c r="V74" s="231"/>
      <c r="W74" s="197"/>
    </row>
    <row r="75" spans="1:23" ht="15.75">
      <c r="A75" s="225" t="s">
        <v>31</v>
      </c>
      <c r="B75" s="226">
        <f>Percentages!B36*$B$38</f>
        <v>40465.66778173125</v>
      </c>
      <c r="C75" s="227">
        <f>Percentages!C36*$C$38</f>
        <v>33827.84686593748</v>
      </c>
      <c r="D75" s="226">
        <f>Percentages!D36*$D$38</f>
        <v>37543.46138677577</v>
      </c>
      <c r="E75" s="227">
        <f>Percentages!E36*$E$38</f>
        <v>0</v>
      </c>
      <c r="F75" s="226">
        <f>Percentages!F36*$F$38</f>
        <v>6953.496803652968</v>
      </c>
      <c r="G75" s="227">
        <f>Percentages!G36*$G$38</f>
        <v>7137.693273577553</v>
      </c>
      <c r="H75" s="226">
        <f>Percentages!H36*$H$38</f>
        <v>7072.169066178394</v>
      </c>
      <c r="I75" s="227">
        <f>Percentages!I36*$I$38</f>
        <v>6253.356790490342</v>
      </c>
      <c r="J75" s="226">
        <f>Percentages!J36*$J$38</f>
        <v>6551.139829266451</v>
      </c>
      <c r="K75" s="228">
        <f t="shared" si="1"/>
        <v>145804.83179761018</v>
      </c>
      <c r="L75" s="227">
        <f t="shared" si="2"/>
        <v>0</v>
      </c>
      <c r="M75" s="227">
        <f t="shared" si="3"/>
        <v>36451.20794940255</v>
      </c>
      <c r="N75" s="229">
        <f t="shared" si="4"/>
        <v>182256.03974701272</v>
      </c>
      <c r="O75" s="227">
        <v>163628</v>
      </c>
      <c r="P75" s="227">
        <f t="shared" si="7"/>
        <v>18628.03974701272</v>
      </c>
      <c r="Q75" s="251" t="s">
        <v>31</v>
      </c>
      <c r="R75" s="311">
        <f t="shared" si="5"/>
        <v>0.014627992559114216</v>
      </c>
      <c r="S75" s="234">
        <f t="shared" si="6"/>
        <v>0.01379732300161509</v>
      </c>
      <c r="T75" s="235">
        <f t="shared" si="9"/>
        <v>0.0008306695574991259</v>
      </c>
      <c r="U75" s="230"/>
      <c r="V75" s="231"/>
      <c r="W75" s="197"/>
    </row>
    <row r="76" spans="1:23" ht="15.75">
      <c r="A76" s="225" t="s">
        <v>32</v>
      </c>
      <c r="B76" s="226">
        <f>Percentages!B37*$B$38</f>
        <v>50915.09293166512</v>
      </c>
      <c r="C76" s="227">
        <f>Percentages!C37*$C$38</f>
        <v>37327.2793003448</v>
      </c>
      <c r="D76" s="226">
        <f>Percentages!D37*$D$38</f>
        <v>54735.37266949159</v>
      </c>
      <c r="E76" s="227">
        <f>Percentages!E37*$E$38</f>
        <v>0</v>
      </c>
      <c r="F76" s="226">
        <f>Percentages!F37*$F$38</f>
        <v>7585.632876712329</v>
      </c>
      <c r="G76" s="227">
        <f>Percentages!G37*$G$38</f>
        <v>8837.14405300078</v>
      </c>
      <c r="H76" s="226">
        <f>Percentages!H37*$H$38</f>
        <v>8538.747904786816</v>
      </c>
      <c r="I76" s="227">
        <f>Percentages!I37*$I$38</f>
        <v>8392.663060921248</v>
      </c>
      <c r="J76" s="226">
        <f>Percentages!J37*$J$38</f>
        <v>7718.296925285186</v>
      </c>
      <c r="K76" s="228">
        <f t="shared" si="1"/>
        <v>184050.22972220788</v>
      </c>
      <c r="L76" s="227">
        <f t="shared" si="2"/>
        <v>0</v>
      </c>
      <c r="M76" s="227">
        <f t="shared" si="3"/>
        <v>46012.55743055198</v>
      </c>
      <c r="N76" s="229">
        <f t="shared" si="4"/>
        <v>230062.78715275985</v>
      </c>
      <c r="O76" s="227">
        <v>204538</v>
      </c>
      <c r="P76" s="227">
        <f t="shared" si="7"/>
        <v>25524.787152759847</v>
      </c>
      <c r="Q76" s="251" t="s">
        <v>32</v>
      </c>
      <c r="R76" s="311">
        <f t="shared" si="5"/>
        <v>0.018464994319371018</v>
      </c>
      <c r="S76" s="234">
        <f t="shared" si="6"/>
        <v>0.01724690671586982</v>
      </c>
      <c r="T76" s="235">
        <f t="shared" si="9"/>
        <v>0.0012180876035011966</v>
      </c>
      <c r="U76" s="230"/>
      <c r="V76" s="231"/>
      <c r="W76" s="197"/>
    </row>
    <row r="77" spans="1:23" ht="15.75">
      <c r="A77" s="225" t="s">
        <v>33</v>
      </c>
      <c r="B77" s="226">
        <f>Percentages!B38*$B$38</f>
        <v>42898.07553634769</v>
      </c>
      <c r="C77" s="227">
        <f>Percentages!C38*$C$38</f>
        <v>36815.167236773</v>
      </c>
      <c r="D77" s="226">
        <f>Percentages!D38*$D$38</f>
        <v>46512.3706815123</v>
      </c>
      <c r="E77" s="227">
        <f>Percentages!E38*$E$38</f>
        <v>0</v>
      </c>
      <c r="F77" s="226">
        <f>Percentages!F38*$F$38</f>
        <v>10114.177168949771</v>
      </c>
      <c r="G77" s="227">
        <f>Percentages!G38*$G$38</f>
        <v>7283.360483242401</v>
      </c>
      <c r="H77" s="226">
        <f>Percentages!H38*$H$38</f>
        <v>7267.7129113261835</v>
      </c>
      <c r="I77" s="227">
        <f>Percentages!I38*$I$38</f>
        <v>8474.944071322436</v>
      </c>
      <c r="J77" s="226">
        <f>Percentages!J38*$J$38</f>
        <v>10617.36455088011</v>
      </c>
      <c r="K77" s="228">
        <f t="shared" si="1"/>
        <v>169983.1726403539</v>
      </c>
      <c r="L77" s="227">
        <f t="shared" si="2"/>
        <v>0</v>
      </c>
      <c r="M77" s="227">
        <f t="shared" si="3"/>
        <v>42495.793160088484</v>
      </c>
      <c r="N77" s="229">
        <f t="shared" si="4"/>
        <v>212478.96580044238</v>
      </c>
      <c r="O77" s="227">
        <v>183311</v>
      </c>
      <c r="P77" s="227">
        <f t="shared" si="7"/>
        <v>29167.965800442384</v>
      </c>
      <c r="Q77" s="251" t="s">
        <v>33</v>
      </c>
      <c r="R77" s="311">
        <f t="shared" si="5"/>
        <v>0.017053704969182504</v>
      </c>
      <c r="S77" s="234">
        <f t="shared" si="6"/>
        <v>0.015457018827762141</v>
      </c>
      <c r="T77" s="235">
        <f t="shared" si="9"/>
        <v>0.0015966861414203632</v>
      </c>
      <c r="U77" s="230"/>
      <c r="V77" s="231"/>
      <c r="W77" s="197"/>
    </row>
    <row r="78" spans="1:23" ht="15.75">
      <c r="A78" s="225" t="s">
        <v>35</v>
      </c>
      <c r="B78" s="226">
        <f>Percentages!B39*$B$38</f>
        <v>11210.58676022201</v>
      </c>
      <c r="C78" s="227">
        <f>Percentages!C39*$C$38</f>
        <v>16359.135364099286</v>
      </c>
      <c r="D78" s="226">
        <f>Percentages!D39*$D$38</f>
        <v>50389.02492816616</v>
      </c>
      <c r="E78" s="227">
        <f>Percentages!E39*$E$38</f>
        <v>0</v>
      </c>
      <c r="F78" s="226">
        <f>Percentages!F39*$F$38</f>
        <v>1706.767397260274</v>
      </c>
      <c r="G78" s="227">
        <f>Percentages!G39*$G$38</f>
        <v>3010.4556664068587</v>
      </c>
      <c r="H78" s="226">
        <f>Percentages!H39*$H$38</f>
        <v>3030.92959979074</v>
      </c>
      <c r="I78" s="227">
        <f>Percentages!I39*$I$38</f>
        <v>3538.0834472511146</v>
      </c>
      <c r="J78" s="226">
        <f>Percentages!J39*$J$38</f>
        <v>2296.6639631336407</v>
      </c>
      <c r="K78" s="228">
        <f t="shared" si="1"/>
        <v>91541.64712633009</v>
      </c>
      <c r="L78" s="227">
        <f t="shared" si="2"/>
        <v>0</v>
      </c>
      <c r="M78" s="227">
        <f t="shared" si="3"/>
        <v>22885.411781582527</v>
      </c>
      <c r="N78" s="229">
        <f t="shared" si="4"/>
        <v>114427.05890791262</v>
      </c>
      <c r="O78" s="227">
        <v>136279</v>
      </c>
      <c r="P78" s="227">
        <f t="shared" si="7"/>
        <v>-21851.941092087378</v>
      </c>
      <c r="Q78" s="251" t="s">
        <v>35</v>
      </c>
      <c r="R78" s="311">
        <f t="shared" si="5"/>
        <v>0.00918399285197738</v>
      </c>
      <c r="S78" s="234">
        <f t="shared" si="6"/>
        <v>0.011491220214982173</v>
      </c>
      <c r="T78" s="310">
        <f>+R78-S78</f>
        <v>-0.002307227363004793</v>
      </c>
      <c r="U78" s="230"/>
      <c r="V78" s="231"/>
      <c r="W78" s="197"/>
    </row>
    <row r="79" spans="1:23" ht="15.75">
      <c r="A79" s="225" t="s">
        <v>36</v>
      </c>
      <c r="B79" s="226">
        <f>Percentages!B40*$B$38</f>
        <v>173288.36877701106</v>
      </c>
      <c r="C79" s="227">
        <f>Percentages!C40*$C$38</f>
        <v>116220.987760601</v>
      </c>
      <c r="D79" s="226">
        <f>Percentages!D40*$D$38</f>
        <v>35034.127079455146</v>
      </c>
      <c r="E79" s="227">
        <f>Percentages!E40*$E$38</f>
        <v>0</v>
      </c>
      <c r="F79" s="226">
        <f>Percentages!F40*$F$38</f>
        <v>19849.072694063925</v>
      </c>
      <c r="G79" s="227">
        <f>Percentages!G40*$G$38</f>
        <v>32338.12054559626</v>
      </c>
      <c r="H79" s="226">
        <f>Percentages!H40*$H$38</f>
        <v>33600.950724561866</v>
      </c>
      <c r="I79" s="227">
        <f>Percentages!I40*$I$38</f>
        <v>22791.83988112927</v>
      </c>
      <c r="J79" s="226">
        <f>Percentages!J40*$J$38</f>
        <v>26016.30817254665</v>
      </c>
      <c r="K79" s="228">
        <f t="shared" si="1"/>
        <v>459139.77563496516</v>
      </c>
      <c r="L79" s="227">
        <f t="shared" si="2"/>
        <v>0</v>
      </c>
      <c r="M79" s="227">
        <f t="shared" si="3"/>
        <v>114784.94390874132</v>
      </c>
      <c r="N79" s="229">
        <f t="shared" si="4"/>
        <v>573924.7195437065</v>
      </c>
      <c r="O79" s="227">
        <v>512837</v>
      </c>
      <c r="P79" s="227">
        <f t="shared" si="7"/>
        <v>61087.71954370651</v>
      </c>
      <c r="Q79" s="251" t="s">
        <v>36</v>
      </c>
      <c r="R79" s="311">
        <f t="shared" si="5"/>
        <v>0.046063584716482114</v>
      </c>
      <c r="S79" s="234">
        <f t="shared" si="6"/>
        <v>0.043243074144885214</v>
      </c>
      <c r="T79" s="235">
        <f t="shared" si="9"/>
        <v>0.0028205105715969</v>
      </c>
      <c r="U79" s="230"/>
      <c r="V79" s="231"/>
      <c r="W79" s="197"/>
    </row>
    <row r="80" spans="1:23" ht="15.75">
      <c r="A80" s="225" t="s">
        <v>37</v>
      </c>
      <c r="B80" s="226">
        <f>Percentages!B41*$B$38</f>
        <v>22305.344579747998</v>
      </c>
      <c r="C80" s="227">
        <f>Percentages!C41*$C$38</f>
        <v>35876.29512022469</v>
      </c>
      <c r="D80" s="226">
        <f>Percentages!D41*$D$38</f>
        <v>50637.40719245854</v>
      </c>
      <c r="E80" s="227">
        <f>Percentages!E41*$E$38</f>
        <v>0</v>
      </c>
      <c r="F80" s="226">
        <f>Percentages!F41*$F$38</f>
        <v>5183.515799086758</v>
      </c>
      <c r="G80" s="227">
        <f>Percentages!G41*$G$38</f>
        <v>6603.580171473111</v>
      </c>
      <c r="H80" s="226">
        <f>Percentages!H41*$H$38</f>
        <v>6452.94688987706</v>
      </c>
      <c r="I80" s="227">
        <f>Percentages!I41*$I$38</f>
        <v>5677.389717682021</v>
      </c>
      <c r="J80" s="226">
        <f>Percentages!J41*$J$38</f>
        <v>5346.3325043438845</v>
      </c>
      <c r="K80" s="228">
        <f t="shared" si="1"/>
        <v>138082.81197489405</v>
      </c>
      <c r="L80" s="227">
        <f t="shared" si="2"/>
        <v>0</v>
      </c>
      <c r="M80" s="227">
        <f t="shared" si="3"/>
        <v>34520.70299372352</v>
      </c>
      <c r="N80" s="229">
        <f t="shared" si="4"/>
        <v>172603.5149686176</v>
      </c>
      <c r="O80" s="227">
        <v>156784</v>
      </c>
      <c r="P80" s="227">
        <f t="shared" si="7"/>
        <v>15819.514968617586</v>
      </c>
      <c r="Q80" s="251" t="s">
        <v>37</v>
      </c>
      <c r="R80" s="311">
        <f t="shared" si="5"/>
        <v>0.013853274416269547</v>
      </c>
      <c r="S80" s="234">
        <f t="shared" si="6"/>
        <v>0.0132202281362922</v>
      </c>
      <c r="T80" s="235">
        <f t="shared" si="9"/>
        <v>0.0006330462799773468</v>
      </c>
      <c r="U80" s="230"/>
      <c r="V80" s="231"/>
      <c r="W80" s="197"/>
    </row>
    <row r="81" spans="1:23" ht="15.75">
      <c r="A81" s="225" t="s">
        <v>38</v>
      </c>
      <c r="B81" s="226">
        <f>Percentages!B42*$B$38</f>
        <v>16704.187947518993</v>
      </c>
      <c r="C81" s="227">
        <f>Percentages!C42*$C$38</f>
        <v>30669.822473911354</v>
      </c>
      <c r="D81" s="226">
        <f>Percentages!D42*$D$38</f>
        <v>53012.809441789635</v>
      </c>
      <c r="E81" s="227">
        <f>Percentages!E42*$E$38</f>
        <v>0</v>
      </c>
      <c r="F81" s="226">
        <f>Percentages!F42*$F$38</f>
        <v>4172.098082191781</v>
      </c>
      <c r="G81" s="227">
        <f>Percentages!G42*$G$38</f>
        <v>5098.35233826968</v>
      </c>
      <c r="H81" s="226">
        <f>Percentages!H42*$H$38</f>
        <v>4139.011388961549</v>
      </c>
      <c r="I81" s="227">
        <f>Percentages!I42*$I$38</f>
        <v>4360.893551263001</v>
      </c>
      <c r="J81" s="226">
        <f>Percentages!J42*$J$38</f>
        <v>3501.471288056206</v>
      </c>
      <c r="K81" s="228">
        <f t="shared" si="1"/>
        <v>121658.64651196217</v>
      </c>
      <c r="L81" s="227">
        <f t="shared" si="2"/>
        <v>0</v>
      </c>
      <c r="M81" s="227">
        <f t="shared" si="3"/>
        <v>30414.66162799055</v>
      </c>
      <c r="N81" s="229">
        <f t="shared" si="4"/>
        <v>152073.30813995271</v>
      </c>
      <c r="O81" s="227">
        <v>145388</v>
      </c>
      <c r="P81" s="227">
        <f t="shared" si="7"/>
        <v>6685.308139952715</v>
      </c>
      <c r="Q81" s="251" t="s">
        <v>38</v>
      </c>
      <c r="R81" s="311">
        <f t="shared" si="5"/>
        <v>0.012205506182395652</v>
      </c>
      <c r="S81" s="234">
        <f t="shared" si="6"/>
        <v>0.012259302787779687</v>
      </c>
      <c r="T81" s="310">
        <f t="shared" si="9"/>
        <v>-5.379660538403462E-05</v>
      </c>
      <c r="U81" s="230"/>
      <c r="V81" s="231"/>
      <c r="W81" s="197"/>
    </row>
    <row r="82" spans="1:23" ht="15.75">
      <c r="A82" s="225" t="s">
        <v>34</v>
      </c>
      <c r="B82" s="226">
        <f>Percentages!B43*$B$38</f>
        <v>4169.841865056747</v>
      </c>
      <c r="C82" s="227">
        <f>Percentages!C43*$C$38</f>
        <v>5633.232699289842</v>
      </c>
      <c r="D82" s="226">
        <f>Percentages!D43*$D$38</f>
        <v>49263.98695021025</v>
      </c>
      <c r="E82" s="227">
        <f>Percentages!E43*$E$38</f>
        <v>0</v>
      </c>
      <c r="F82" s="226">
        <f>Percentages!F43*$F$38</f>
        <v>568.9224657534246</v>
      </c>
      <c r="G82" s="227">
        <f>Percentages!G43*$G$38</f>
        <v>485.5573655494934</v>
      </c>
      <c r="H82" s="226">
        <f>Percentages!H43*$H$38</f>
        <v>586.6315354433691</v>
      </c>
      <c r="I82" s="227">
        <f>Percentages!I43*$I$38</f>
        <v>987.3721248142645</v>
      </c>
      <c r="J82" s="226">
        <f>Percentages!J43*$J$38</f>
        <v>677.7041202689431</v>
      </c>
      <c r="K82" s="228">
        <f t="shared" si="1"/>
        <v>62373.249126386334</v>
      </c>
      <c r="L82" s="227">
        <f t="shared" si="2"/>
        <v>0</v>
      </c>
      <c r="M82" s="227">
        <f t="shared" si="3"/>
        <v>15593.312281596587</v>
      </c>
      <c r="N82" s="229">
        <f t="shared" si="4"/>
        <v>77966.56140798292</v>
      </c>
      <c r="O82" s="227">
        <v>136279</v>
      </c>
      <c r="P82" s="227">
        <f t="shared" si="7"/>
        <v>-58312.438592017075</v>
      </c>
      <c r="Q82" s="251" t="s">
        <v>34</v>
      </c>
      <c r="R82" s="311">
        <f t="shared" si="5"/>
        <v>0.006257648754569678</v>
      </c>
      <c r="S82" s="234">
        <f t="shared" si="6"/>
        <v>0.011491220214982173</v>
      </c>
      <c r="T82" s="310">
        <f aca="true" t="shared" si="10" ref="T82:T93">+R82-S82</f>
        <v>-0.005233571460412495</v>
      </c>
      <c r="U82" s="230"/>
      <c r="V82" s="231"/>
      <c r="W82" s="197"/>
    </row>
    <row r="83" spans="1:23" ht="15.75">
      <c r="A83" s="225" t="s">
        <v>39</v>
      </c>
      <c r="B83" s="226">
        <f>Percentages!B44*$B$38</f>
        <v>23951.77023678429</v>
      </c>
      <c r="C83" s="227">
        <f>Percentages!C44*$C$38</f>
        <v>24439.125700454406</v>
      </c>
      <c r="D83" s="226">
        <f>Percentages!D44*$D$38</f>
        <v>44056.52012561426</v>
      </c>
      <c r="E83" s="227">
        <f>Percentages!E44*$E$38</f>
        <v>0</v>
      </c>
      <c r="F83" s="226">
        <f>Percentages!F44*$F$38</f>
        <v>5373.156621004566</v>
      </c>
      <c r="G83" s="227">
        <f>Percentages!G44*$G$38</f>
        <v>5923.7998597038195</v>
      </c>
      <c r="H83" s="226">
        <f>Percentages!H44*$H$38</f>
        <v>3976.058184671724</v>
      </c>
      <c r="I83" s="227">
        <f>Percentages!I44*$I$38</f>
        <v>3455.8024368499255</v>
      </c>
      <c r="J83" s="226">
        <f>Percentages!J44*$J$38</f>
        <v>6513.489600362621</v>
      </c>
      <c r="K83" s="228">
        <f t="shared" si="1"/>
        <v>117689.72276544562</v>
      </c>
      <c r="L83" s="227">
        <f t="shared" si="2"/>
        <v>0</v>
      </c>
      <c r="M83" s="227">
        <f t="shared" si="3"/>
        <v>29422.430691361413</v>
      </c>
      <c r="N83" s="229">
        <f t="shared" si="4"/>
        <v>147112.15345680702</v>
      </c>
      <c r="O83" s="227">
        <v>138349</v>
      </c>
      <c r="P83" s="227">
        <f t="shared" si="7"/>
        <v>8763.15345680702</v>
      </c>
      <c r="Q83" s="251" t="s">
        <v>39</v>
      </c>
      <c r="R83" s="311">
        <f t="shared" si="5"/>
        <v>0.011807320564566988</v>
      </c>
      <c r="S83" s="234">
        <f t="shared" si="6"/>
        <v>0.011665765272144413</v>
      </c>
      <c r="T83" s="235">
        <f t="shared" si="10"/>
        <v>0.00014155529242257554</v>
      </c>
      <c r="U83" s="230"/>
      <c r="V83" s="231"/>
      <c r="W83" s="197"/>
    </row>
    <row r="84" spans="1:23" ht="15.75">
      <c r="A84" s="225" t="s">
        <v>40</v>
      </c>
      <c r="B84" s="226">
        <f>Percentages!B45*$B$38</f>
        <v>41822.5210870275</v>
      </c>
      <c r="C84" s="227">
        <f>Percentages!C45*$C$38</f>
        <v>34994.324344073255</v>
      </c>
      <c r="D84" s="226">
        <f>Percentages!D45*$D$38</f>
        <v>38563.51973947964</v>
      </c>
      <c r="E84" s="227">
        <f>Percentages!E45*$E$38</f>
        <v>0</v>
      </c>
      <c r="F84" s="226">
        <f>Percentages!F45*$F$38</f>
        <v>7143.137625570776</v>
      </c>
      <c r="G84" s="227">
        <f>Percentages!G45*$G$38</f>
        <v>7526.1391660171475</v>
      </c>
      <c r="H84" s="226">
        <f>Percentages!H45*$H$38</f>
        <v>6778.853298456709</v>
      </c>
      <c r="I84" s="227">
        <f>Percentages!I45*$I$38</f>
        <v>6253.356790490342</v>
      </c>
      <c r="J84" s="226">
        <f>Percentages!J45*$J$38</f>
        <v>6965.292347208582</v>
      </c>
      <c r="K84" s="228">
        <f t="shared" si="1"/>
        <v>150047.14439832396</v>
      </c>
      <c r="L84" s="227">
        <f t="shared" si="2"/>
        <v>0</v>
      </c>
      <c r="M84" s="227">
        <f t="shared" si="3"/>
        <v>37511.786099581</v>
      </c>
      <c r="N84" s="229">
        <f t="shared" si="4"/>
        <v>187558.93049790495</v>
      </c>
      <c r="O84" s="227">
        <v>166966</v>
      </c>
      <c r="P84" s="227">
        <f t="shared" si="7"/>
        <v>20592.93049790495</v>
      </c>
      <c r="Q84" s="251" t="s">
        <v>40</v>
      </c>
      <c r="R84" s="311">
        <f t="shared" si="5"/>
        <v>0.015053606144011165</v>
      </c>
      <c r="S84" s="234">
        <f t="shared" si="6"/>
        <v>0.01407878744644966</v>
      </c>
      <c r="T84" s="235">
        <f t="shared" si="10"/>
        <v>0.0009748186975615039</v>
      </c>
      <c r="U84" s="230"/>
      <c r="V84" s="231"/>
      <c r="W84" s="197"/>
    </row>
    <row r="85" spans="1:23" ht="15.75">
      <c r="A85" s="225" t="s">
        <v>41</v>
      </c>
      <c r="B85" s="226">
        <f>Percentages!B46*$B$38</f>
        <v>60636.450454366866</v>
      </c>
      <c r="C85" s="227">
        <f>Percentages!C46*$C$38</f>
        <v>84157.08244696641</v>
      </c>
      <c r="D85" s="226">
        <f>Percentages!D46*$D$38</f>
        <v>42412.04155713533</v>
      </c>
      <c r="E85" s="227">
        <f>Percentages!E46*$E$38</f>
        <v>0</v>
      </c>
      <c r="F85" s="226">
        <f>Percentages!F46*$F$38</f>
        <v>11694.517351598173</v>
      </c>
      <c r="G85" s="227">
        <f>Percentages!G46*$G$38</f>
        <v>15149.389805144194</v>
      </c>
      <c r="H85" s="226">
        <f>Percentages!H46*$H$38</f>
        <v>16914.542605283812</v>
      </c>
      <c r="I85" s="227">
        <f>Percentages!I46*$I$38</f>
        <v>13411.804695393761</v>
      </c>
      <c r="J85" s="226">
        <f>Percentages!J46*$J$38</f>
        <v>11069.167297726071</v>
      </c>
      <c r="K85" s="228">
        <f t="shared" si="1"/>
        <v>255444.99621361462</v>
      </c>
      <c r="L85" s="227">
        <f t="shared" si="2"/>
        <v>0</v>
      </c>
      <c r="M85" s="227">
        <f t="shared" si="3"/>
        <v>63861.24905340367</v>
      </c>
      <c r="N85" s="229">
        <f t="shared" si="4"/>
        <v>319306.24526701827</v>
      </c>
      <c r="O85" s="227">
        <v>297871</v>
      </c>
      <c r="P85" s="227">
        <f t="shared" si="7"/>
        <v>21435.24526701827</v>
      </c>
      <c r="Q85" s="251" t="s">
        <v>41</v>
      </c>
      <c r="R85" s="311">
        <f t="shared" si="5"/>
        <v>0.025627734402262514</v>
      </c>
      <c r="S85" s="234">
        <f t="shared" si="6"/>
        <v>0.02511686508307923</v>
      </c>
      <c r="T85" s="235">
        <f t="shared" si="10"/>
        <v>0.0005108693191832846</v>
      </c>
      <c r="U85" s="230"/>
      <c r="V85" s="231"/>
      <c r="W85" s="197"/>
    </row>
    <row r="86" spans="1:23" ht="15.75">
      <c r="A86" s="225" t="s">
        <v>42</v>
      </c>
      <c r="B86" s="226">
        <f>Percentages!B47*$B$38</f>
        <v>64177.506641359505</v>
      </c>
      <c r="C86" s="227">
        <f>Percentages!C47*$C$38</f>
        <v>44809.80556253282</v>
      </c>
      <c r="D86" s="226">
        <f>Percentages!D47*$D$38</f>
        <v>45595.22057748568</v>
      </c>
      <c r="E86" s="227">
        <f>Percentages!E47*$E$38</f>
        <v>0</v>
      </c>
      <c r="F86" s="226">
        <f>Percentages!F47*$F$38</f>
        <v>13148.430319634703</v>
      </c>
      <c r="G86" s="227">
        <f>Percentages!G47*$G$38</f>
        <v>8205.919477786438</v>
      </c>
      <c r="H86" s="226">
        <f>Percentages!H47*$H$38</f>
        <v>8571.338545644783</v>
      </c>
      <c r="I86" s="227">
        <f>Percentages!I47*$I$38</f>
        <v>8063.539019316494</v>
      </c>
      <c r="J86" s="226">
        <f>Percentages!J47*$J$38</f>
        <v>10052.611117322656</v>
      </c>
      <c r="K86" s="228">
        <f t="shared" si="1"/>
        <v>202624.37126108308</v>
      </c>
      <c r="L86" s="227">
        <f t="shared" si="2"/>
        <v>0</v>
      </c>
      <c r="M86" s="227">
        <f t="shared" si="3"/>
        <v>50656.092815270786</v>
      </c>
      <c r="N86" s="229">
        <f t="shared" si="4"/>
        <v>253280.46407635388</v>
      </c>
      <c r="O86" s="227">
        <v>236580</v>
      </c>
      <c r="P86" s="227">
        <f t="shared" si="7"/>
        <v>16700.464076353877</v>
      </c>
      <c r="Q86" s="251" t="s">
        <v>42</v>
      </c>
      <c r="R86" s="311">
        <f t="shared" si="5"/>
        <v>0.020328460713953524</v>
      </c>
      <c r="S86" s="234">
        <f t="shared" si="6"/>
        <v>0.019948729286687474</v>
      </c>
      <c r="T86" s="235">
        <f t="shared" si="10"/>
        <v>0.00037973142726605014</v>
      </c>
      <c r="U86" s="230"/>
      <c r="V86" s="231"/>
      <c r="W86" s="197"/>
    </row>
    <row r="87" spans="1:23" ht="15.75">
      <c r="A87" s="225" t="s">
        <v>43</v>
      </c>
      <c r="B87" s="226">
        <f>Percentages!B48*$B$38</f>
        <v>242628.5367751075</v>
      </c>
      <c r="C87" s="227">
        <f>Percentages!C48*$C$38</f>
        <v>168342.61556413127</v>
      </c>
      <c r="D87" s="226">
        <f>Percentages!D48*$D$38</f>
        <v>34523.60277707424</v>
      </c>
      <c r="E87" s="227">
        <f>Percentages!E48*$E$38</f>
        <v>0</v>
      </c>
      <c r="F87" s="226">
        <f>Percentages!F48*$F$38</f>
        <v>26865.78310502283</v>
      </c>
      <c r="G87" s="227">
        <f>Percentages!G48*$G$38</f>
        <v>37727.80730319564</v>
      </c>
      <c r="H87" s="226">
        <f>Percentages!H48*$H$38</f>
        <v>42400.4237562124</v>
      </c>
      <c r="I87" s="227">
        <f>Percentages!I48*$I$38</f>
        <v>41634.191263001485</v>
      </c>
      <c r="J87" s="226">
        <f>Percentages!J48*$J$38</f>
        <v>28200.0214489688</v>
      </c>
      <c r="K87" s="228">
        <f t="shared" si="1"/>
        <v>622322.9819927142</v>
      </c>
      <c r="L87" s="227">
        <f t="shared" si="2"/>
        <v>0</v>
      </c>
      <c r="M87" s="227">
        <f t="shared" si="3"/>
        <v>155580.74549817858</v>
      </c>
      <c r="N87" s="229">
        <f>SUM(K87:M87)</f>
        <v>777903.7274908929</v>
      </c>
      <c r="O87" s="227">
        <v>707880</v>
      </c>
      <c r="P87" s="227">
        <f t="shared" si="7"/>
        <v>70023.72749089287</v>
      </c>
      <c r="Q87" s="251" t="s">
        <v>43</v>
      </c>
      <c r="R87" s="311">
        <f t="shared" si="5"/>
        <v>0.06243507734086219</v>
      </c>
      <c r="S87" s="234">
        <f t="shared" si="6"/>
        <v>0.05968935027246736</v>
      </c>
      <c r="T87" s="235">
        <f t="shared" si="10"/>
        <v>0.002745727068394828</v>
      </c>
      <c r="U87" s="230"/>
      <c r="V87" s="231"/>
      <c r="W87" s="197"/>
    </row>
    <row r="88" spans="1:23" ht="15.75">
      <c r="A88" s="225" t="s">
        <v>44</v>
      </c>
      <c r="B88" s="226">
        <f>Percentages!B49*$B$38</f>
        <v>13386.5161461544</v>
      </c>
      <c r="C88" s="227">
        <f>Percentages!C49*$C$38</f>
        <v>10043.08658004704</v>
      </c>
      <c r="D88" s="226">
        <f>Percentages!D49*$D$38</f>
        <v>38056.474796955816</v>
      </c>
      <c r="E88" s="227">
        <f>Percentages!E49*$E$38</f>
        <v>0</v>
      </c>
      <c r="F88" s="226">
        <f>Percentages!F49*$F$38</f>
        <v>2528.5442922374427</v>
      </c>
      <c r="G88" s="227">
        <f>Percentages!G49*$G$38</f>
        <v>1796.5622525331257</v>
      </c>
      <c r="H88" s="226">
        <f>Percentages!H49*$H$38</f>
        <v>1727.3039654721424</v>
      </c>
      <c r="I88" s="227">
        <f>Percentages!I49*$I$38</f>
        <v>2221.587280832095</v>
      </c>
      <c r="J88" s="226">
        <f>Percentages!J49*$J$38</f>
        <v>3953.2740349021688</v>
      </c>
      <c r="K88" s="228">
        <f t="shared" si="1"/>
        <v>73713.34934913422</v>
      </c>
      <c r="L88" s="227">
        <f t="shared" si="2"/>
        <v>0</v>
      </c>
      <c r="M88" s="227">
        <f t="shared" si="3"/>
        <v>18428.33733728356</v>
      </c>
      <c r="N88" s="229">
        <f t="shared" si="4"/>
        <v>92141.68668641779</v>
      </c>
      <c r="O88" s="227">
        <v>136279</v>
      </c>
      <c r="P88" s="227">
        <f t="shared" si="7"/>
        <v>-44137.31331358221</v>
      </c>
      <c r="Q88" s="251" t="s">
        <v>44</v>
      </c>
      <c r="R88" s="311">
        <f t="shared" si="5"/>
        <v>0.007395353860997327</v>
      </c>
      <c r="S88" s="234">
        <f t="shared" si="6"/>
        <v>0.011491220214982173</v>
      </c>
      <c r="T88" s="310">
        <f>+R88-S88</f>
        <v>-0.004095866353984846</v>
      </c>
      <c r="U88" s="230"/>
      <c r="V88" s="231"/>
      <c r="W88" s="197"/>
    </row>
    <row r="89" spans="1:23" ht="15.75">
      <c r="A89" s="225" t="s">
        <v>45</v>
      </c>
      <c r="B89" s="226">
        <f>Percentages!B50*$B$38</f>
        <v>186906.54280455748</v>
      </c>
      <c r="C89" s="227">
        <f>Percentages!C50*$C$38</f>
        <v>143960.3912040737</v>
      </c>
      <c r="D89" s="226">
        <f>Percentages!D50*$D$38</f>
        <v>41441.56563763471</v>
      </c>
      <c r="E89" s="227">
        <f>Percentages!E50*$E$38</f>
        <v>0</v>
      </c>
      <c r="F89" s="226">
        <f>Percentages!F50*$F$38</f>
        <v>26296.860639269406</v>
      </c>
      <c r="G89" s="227">
        <f>Percentages!G50*$G$38</f>
        <v>30590.114029618082</v>
      </c>
      <c r="H89" s="226">
        <f>Percentages!H50*$H$38</f>
        <v>27506.500884122415</v>
      </c>
      <c r="I89" s="227">
        <f>Percentages!I50*$I$38</f>
        <v>35380.834472511146</v>
      </c>
      <c r="J89" s="226">
        <f>Percentages!J50*$J$38</f>
        <v>38214.98233738763</v>
      </c>
      <c r="K89" s="228">
        <f t="shared" si="1"/>
        <v>530297.7920091746</v>
      </c>
      <c r="L89" s="227">
        <f t="shared" si="2"/>
        <v>0</v>
      </c>
      <c r="M89" s="227">
        <f t="shared" si="3"/>
        <v>132574.44800229368</v>
      </c>
      <c r="N89" s="229">
        <f>SUM(K89:M89)</f>
        <v>662872.2400114683</v>
      </c>
      <c r="O89" s="227">
        <v>590844</v>
      </c>
      <c r="P89" s="227">
        <f t="shared" si="7"/>
        <v>72028.2400114683</v>
      </c>
      <c r="Q89" s="251" t="s">
        <v>45</v>
      </c>
      <c r="R89" s="311">
        <f t="shared" si="5"/>
        <v>0.05320257264445505</v>
      </c>
      <c r="S89" s="234">
        <f t="shared" si="6"/>
        <v>0.04982072451882481</v>
      </c>
      <c r="T89" s="235">
        <f t="shared" si="10"/>
        <v>0.003381848125630235</v>
      </c>
      <c r="U89" s="230"/>
      <c r="V89" s="231"/>
      <c r="W89" s="197"/>
    </row>
    <row r="90" spans="1:23" ht="15.75">
      <c r="A90" s="225" t="s">
        <v>46</v>
      </c>
      <c r="B90" s="226">
        <f>Percentages!B51*$B$38</f>
        <v>78316.91090203804</v>
      </c>
      <c r="C90" s="227">
        <f>Percentages!C51*$C$38</f>
        <v>88083.27493435024</v>
      </c>
      <c r="D90" s="226">
        <f>Percentages!D51*$D$38</f>
        <v>42544.49820128144</v>
      </c>
      <c r="E90" s="227">
        <f>Percentages!E51*$E$38</f>
        <v>0</v>
      </c>
      <c r="F90" s="226">
        <f>Percentages!F51*$F$38</f>
        <v>17573.38283105023</v>
      </c>
      <c r="G90" s="227">
        <f>Percentages!G51*$G$38</f>
        <v>14178.275074045207</v>
      </c>
      <c r="H90" s="226">
        <f>Percentages!H51*$H$38</f>
        <v>13916.203646351034</v>
      </c>
      <c r="I90" s="227">
        <f>Percentages!I51*$I$38</f>
        <v>13164.961664190194</v>
      </c>
      <c r="J90" s="226">
        <f>Percentages!J51*$J$38</f>
        <v>12424.575538263958</v>
      </c>
      <c r="K90" s="228">
        <f t="shared" si="1"/>
        <v>280202.0827915703</v>
      </c>
      <c r="L90" s="227">
        <f t="shared" si="2"/>
        <v>0</v>
      </c>
      <c r="M90" s="227">
        <f t="shared" si="3"/>
        <v>70050.52069789259</v>
      </c>
      <c r="N90" s="229">
        <f t="shared" si="4"/>
        <v>350252.60348946287</v>
      </c>
      <c r="O90" s="227">
        <v>317977</v>
      </c>
      <c r="P90" s="227">
        <f t="shared" si="7"/>
        <v>32275.60348946287</v>
      </c>
      <c r="Q90" s="251" t="s">
        <v>46</v>
      </c>
      <c r="R90" s="311">
        <f t="shared" si="5"/>
        <v>0.028111509965683984</v>
      </c>
      <c r="S90" s="234">
        <f t="shared" si="6"/>
        <v>0.02681222881221161</v>
      </c>
      <c r="T90" s="235">
        <f t="shared" si="10"/>
        <v>0.001299281153472373</v>
      </c>
      <c r="U90" s="230"/>
      <c r="V90" s="231"/>
      <c r="W90" s="197"/>
    </row>
    <row r="91" spans="1:23" ht="15.75">
      <c r="A91" s="225" t="s">
        <v>47</v>
      </c>
      <c r="B91" s="226">
        <f>Percentages!B52*$B$38</f>
        <v>16687.64095599099</v>
      </c>
      <c r="C91" s="227">
        <f>Percentages!C52*$C$38</f>
        <v>20939.693266047085</v>
      </c>
      <c r="D91" s="226">
        <f>Percentages!D52*$D$38</f>
        <v>44406.18743625231</v>
      </c>
      <c r="E91" s="227">
        <f>Percentages!E52*$E$38</f>
        <v>0</v>
      </c>
      <c r="F91" s="226">
        <f>Percentages!F52*$F$38</f>
        <v>3539.96200913242</v>
      </c>
      <c r="G91" s="227">
        <f>Percentages!G52*$G$38</f>
        <v>2185.00814497272</v>
      </c>
      <c r="H91" s="226">
        <f>Percentages!H52*$H$38</f>
        <v>2542.069986921266</v>
      </c>
      <c r="I91" s="227">
        <f>Percentages!I52*$I$38</f>
        <v>4031.769509658247</v>
      </c>
      <c r="J91" s="226">
        <f>Percentages!J52*$J$38</f>
        <v>3802.6731192868474</v>
      </c>
      <c r="K91" s="228">
        <f t="shared" si="1"/>
        <v>98135.00442826188</v>
      </c>
      <c r="L91" s="227">
        <f t="shared" si="2"/>
        <v>0</v>
      </c>
      <c r="M91" s="227">
        <f t="shared" si="3"/>
        <v>24533.751107065473</v>
      </c>
      <c r="N91" s="229">
        <f t="shared" si="4"/>
        <v>122668.75553532735</v>
      </c>
      <c r="O91" s="227">
        <v>136279</v>
      </c>
      <c r="P91" s="227">
        <f t="shared" si="7"/>
        <v>-13610.24446467265</v>
      </c>
      <c r="Q91" s="251" t="s">
        <v>47</v>
      </c>
      <c r="R91" s="311">
        <f t="shared" si="5"/>
        <v>0.009845476976770426</v>
      </c>
      <c r="S91" s="234">
        <f t="shared" si="6"/>
        <v>0.011491220214982173</v>
      </c>
      <c r="T91" s="310">
        <f>+R91-S91</f>
        <v>-0.001645743238211747</v>
      </c>
      <c r="U91" s="230"/>
      <c r="V91" s="231"/>
      <c r="W91" s="197"/>
    </row>
    <row r="92" spans="1:23" ht="15.75">
      <c r="A92" s="225" t="s">
        <v>48</v>
      </c>
      <c r="B92" s="226">
        <f>Percentages!B53*$B$38</f>
        <v>20435.534537083662</v>
      </c>
      <c r="C92" s="227">
        <f>Percentages!C53*$C$38</f>
        <v>39745.58626721166</v>
      </c>
      <c r="D92" s="226">
        <f>Percentages!D53*$D$38</f>
        <v>50324.27834939563</v>
      </c>
      <c r="E92" s="227">
        <f>Percentages!E53*$E$38</f>
        <v>0</v>
      </c>
      <c r="F92" s="226">
        <f>Percentages!F53*$F$38</f>
        <v>6953.496803652968</v>
      </c>
      <c r="G92" s="227">
        <f>Percentages!G53*$G$38</f>
        <v>6263.690015588464</v>
      </c>
      <c r="H92" s="226">
        <f>Percentages!H53*$H$38</f>
        <v>6844.034580172639</v>
      </c>
      <c r="I92" s="227">
        <f>Percentages!I53*$I$38</f>
        <v>5019.141634472511</v>
      </c>
      <c r="J92" s="226">
        <f>Percentages!J53*$J$38</f>
        <v>3200.2694568255647</v>
      </c>
      <c r="K92" s="228">
        <f t="shared" si="1"/>
        <v>138786.0316444031</v>
      </c>
      <c r="L92" s="227">
        <f t="shared" si="2"/>
        <v>0</v>
      </c>
      <c r="M92" s="227">
        <f t="shared" si="3"/>
        <v>34696.50791110078</v>
      </c>
      <c r="N92" s="229">
        <f t="shared" si="4"/>
        <v>173482.53955550387</v>
      </c>
      <c r="O92" s="227">
        <v>159278</v>
      </c>
      <c r="P92" s="227">
        <f t="shared" si="7"/>
        <v>14204.53955550387</v>
      </c>
      <c r="Q92" s="251" t="s">
        <v>48</v>
      </c>
      <c r="R92" s="311">
        <f t="shared" si="5"/>
        <v>0.013923825521923438</v>
      </c>
      <c r="S92" s="234">
        <f t="shared" si="6"/>
        <v>0.013430525417723424</v>
      </c>
      <c r="T92" s="235">
        <f t="shared" si="10"/>
        <v>0.0004933001042000135</v>
      </c>
      <c r="U92" s="230"/>
      <c r="V92" s="231"/>
      <c r="W92" s="197"/>
    </row>
    <row r="93" spans="1:23" ht="15.75">
      <c r="A93" s="225" t="s">
        <v>49</v>
      </c>
      <c r="B93" s="226">
        <f>Percentages!B54*$B$38</f>
        <v>154399.97794779568</v>
      </c>
      <c r="C93" s="227">
        <f>Percentages!C54*$C$38</f>
        <v>74739.9106112849</v>
      </c>
      <c r="D93" s="226">
        <f>Percentages!D54*$D$38</f>
        <v>37633.650471844</v>
      </c>
      <c r="E93" s="227">
        <f>Percentages!E54*$E$38</f>
        <v>0</v>
      </c>
      <c r="F93" s="226">
        <f>Percentages!F54*$F$38</f>
        <v>20481.208767123288</v>
      </c>
      <c r="G93" s="227">
        <f>Percentages!G54*$G$38</f>
        <v>11944.711192517538</v>
      </c>
      <c r="H93" s="226">
        <f>Percentages!H54*$H$38</f>
        <v>11439.314941145696</v>
      </c>
      <c r="I93" s="227">
        <f>Percentages!I54*$I$38</f>
        <v>19747.44249628529</v>
      </c>
      <c r="J93" s="226">
        <f>Percentages!J54*$J$38</f>
        <v>19088.666054241898</v>
      </c>
      <c r="K93" s="228">
        <f t="shared" si="1"/>
        <v>349474.8824822383</v>
      </c>
      <c r="L93" s="227">
        <f t="shared" si="2"/>
        <v>0</v>
      </c>
      <c r="M93" s="227">
        <f t="shared" si="3"/>
        <v>87368.72062055959</v>
      </c>
      <c r="N93" s="229">
        <f t="shared" si="4"/>
        <v>436843.6031027979</v>
      </c>
      <c r="O93" s="227">
        <v>410145</v>
      </c>
      <c r="P93" s="227">
        <f t="shared" si="7"/>
        <v>26698.603102797875</v>
      </c>
      <c r="Q93" s="251" t="s">
        <v>49</v>
      </c>
      <c r="R93" s="311">
        <f t="shared" si="5"/>
        <v>0.035061361941993524</v>
      </c>
      <c r="S93" s="234">
        <f t="shared" si="6"/>
        <v>0.03458395288396498</v>
      </c>
      <c r="T93" s="235">
        <f t="shared" si="10"/>
        <v>0.00047740905802854533</v>
      </c>
      <c r="U93" s="230"/>
      <c r="V93" s="231"/>
      <c r="W93" s="197"/>
    </row>
    <row r="94" spans="1:23" s="178" customFormat="1" ht="15.75" thickBot="1">
      <c r="A94" s="180" t="s">
        <v>2</v>
      </c>
      <c r="B94" s="181">
        <f aca="true" t="shared" si="11" ref="B94:J94">SUM(B48:B93)</f>
        <v>2990256.48</v>
      </c>
      <c r="C94" s="182">
        <f t="shared" si="11"/>
        <v>2491880.3999999994</v>
      </c>
      <c r="D94" s="181">
        <f t="shared" si="11"/>
        <v>1993504.32</v>
      </c>
      <c r="E94" s="182">
        <f t="shared" si="11"/>
        <v>0</v>
      </c>
      <c r="F94" s="181">
        <f t="shared" si="11"/>
        <v>498376.08</v>
      </c>
      <c r="G94" s="182">
        <f t="shared" si="11"/>
        <v>498376.08</v>
      </c>
      <c r="H94" s="181">
        <f t="shared" si="11"/>
        <v>498376.08</v>
      </c>
      <c r="I94" s="182">
        <f t="shared" si="11"/>
        <v>498376.08</v>
      </c>
      <c r="J94" s="181">
        <f t="shared" si="11"/>
        <v>498376.0800000001</v>
      </c>
      <c r="K94" s="182">
        <f t="shared" si="1"/>
        <v>9967521.6</v>
      </c>
      <c r="L94" s="182">
        <f>SUM(L48:L93)</f>
        <v>0</v>
      </c>
      <c r="M94" s="182">
        <f>SUM(M48:M93)</f>
        <v>2491880.400000001</v>
      </c>
      <c r="N94" s="183">
        <f>SUM(N48:N93)</f>
        <v>12459401.999999996</v>
      </c>
      <c r="O94" s="182">
        <f>SUM(O48:O93)</f>
        <v>11859402</v>
      </c>
      <c r="P94" s="182">
        <f t="shared" si="7"/>
        <v>599999.9999999963</v>
      </c>
      <c r="Q94" s="180" t="s">
        <v>2</v>
      </c>
      <c r="R94" s="312">
        <f>SUM(R48:R93)</f>
        <v>1.0000000000000002</v>
      </c>
      <c r="S94" s="18">
        <f>SUM(S48:S93)</f>
        <v>0.9999999999999999</v>
      </c>
      <c r="T94" s="18">
        <f>SUM(T48:T93)</f>
        <v>2.914335439641036E-16</v>
      </c>
      <c r="U94" s="22"/>
      <c r="V94" s="22"/>
      <c r="W94" s="184"/>
    </row>
    <row r="95" spans="1:15" ht="15" thickTop="1">
      <c r="A95" s="176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197"/>
    </row>
    <row r="96" spans="1:15" ht="15">
      <c r="A96" s="178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197"/>
    </row>
    <row r="97" spans="11:15" ht="12.75">
      <c r="K97" s="231"/>
      <c r="L97" s="231"/>
      <c r="M97" s="231"/>
      <c r="N97" s="231"/>
      <c r="O97" s="197"/>
    </row>
    <row r="98" s="232" customFormat="1" ht="15"/>
    <row r="149" spans="6:10" ht="12.75">
      <c r="F149" s="233"/>
      <c r="G149" s="233"/>
      <c r="H149" s="233"/>
      <c r="I149" s="233"/>
      <c r="J149" s="176"/>
    </row>
    <row r="150" ht="12.75">
      <c r="J150" s="176"/>
    </row>
    <row r="151" ht="12.75">
      <c r="J151" s="176"/>
    </row>
    <row r="152" ht="12.75">
      <c r="J152" s="176"/>
    </row>
    <row r="153" ht="12.75">
      <c r="J153" s="176"/>
    </row>
    <row r="154" ht="12.75">
      <c r="J154" s="176"/>
    </row>
    <row r="155" ht="12.75">
      <c r="J155" s="176"/>
    </row>
    <row r="156" ht="12.75">
      <c r="J156" s="176"/>
    </row>
    <row r="157" ht="12.75">
      <c r="J157" s="176"/>
    </row>
    <row r="158" ht="12.75">
      <c r="J158" s="176"/>
    </row>
    <row r="159" ht="12.75">
      <c r="J159" s="176"/>
    </row>
    <row r="160" ht="12.75">
      <c r="J160" s="176"/>
    </row>
    <row r="161" ht="12.75">
      <c r="J161" s="176"/>
    </row>
    <row r="162" ht="12.75">
      <c r="J162" s="176"/>
    </row>
    <row r="163" ht="12.75">
      <c r="J163" s="176"/>
    </row>
    <row r="164" ht="12.75">
      <c r="J164" s="176"/>
    </row>
    <row r="165" ht="12.75">
      <c r="J165" s="176"/>
    </row>
    <row r="166" ht="12.75">
      <c r="J166" s="176"/>
    </row>
    <row r="167" ht="12.75">
      <c r="J167" s="176"/>
    </row>
    <row r="168" ht="12.75">
      <c r="J168" s="176"/>
    </row>
    <row r="169" ht="12.75">
      <c r="J169" s="176"/>
    </row>
    <row r="170" ht="12.75">
      <c r="J170" s="176"/>
    </row>
    <row r="171" ht="12.75">
      <c r="J171" s="176"/>
    </row>
    <row r="172" ht="12.75">
      <c r="J172" s="176"/>
    </row>
    <row r="173" ht="12.75">
      <c r="J173" s="176"/>
    </row>
    <row r="174" ht="12.75">
      <c r="J174" s="176"/>
    </row>
    <row r="175" ht="12.75">
      <c r="J175" s="176"/>
    </row>
    <row r="176" ht="12.75">
      <c r="J176" s="176"/>
    </row>
    <row r="177" ht="12.75">
      <c r="J177" s="176"/>
    </row>
    <row r="178" ht="12.75">
      <c r="J178" s="176"/>
    </row>
    <row r="179" ht="12.75">
      <c r="J179" s="176"/>
    </row>
    <row r="180" ht="12.75">
      <c r="J180" s="176"/>
    </row>
    <row r="181" ht="12.75">
      <c r="J181" s="176"/>
    </row>
    <row r="182" ht="12.75">
      <c r="J182" s="176"/>
    </row>
    <row r="183" ht="12.75">
      <c r="J183" s="176"/>
    </row>
    <row r="184" ht="12.75">
      <c r="J184" s="176"/>
    </row>
    <row r="185" ht="12.75">
      <c r="J185" s="176"/>
    </row>
    <row r="186" ht="12.75">
      <c r="J186" s="176"/>
    </row>
    <row r="187" ht="12.75">
      <c r="J187" s="176"/>
    </row>
    <row r="188" ht="12.75">
      <c r="J188" s="176"/>
    </row>
    <row r="189" ht="12.75">
      <c r="J189" s="176"/>
    </row>
    <row r="190" ht="12.75">
      <c r="J190" s="176"/>
    </row>
    <row r="191" ht="12.75">
      <c r="J191" s="176"/>
    </row>
    <row r="192" ht="12.75">
      <c r="J192" s="176"/>
    </row>
    <row r="193" ht="12.75">
      <c r="J193" s="176"/>
    </row>
    <row r="194" ht="12.75">
      <c r="J194" s="176"/>
    </row>
    <row r="195" ht="12.75">
      <c r="J195" s="176"/>
    </row>
    <row r="196" ht="12.75">
      <c r="J196" s="176"/>
    </row>
    <row r="197" ht="12.75">
      <c r="J197" s="176"/>
    </row>
    <row r="198" ht="12.75">
      <c r="J198" s="176"/>
    </row>
    <row r="199" ht="12.75">
      <c r="J199" s="176"/>
    </row>
    <row r="200" ht="12.75">
      <c r="J200" s="176"/>
    </row>
    <row r="201" ht="12.75">
      <c r="J201" s="176"/>
    </row>
    <row r="202" ht="12.75">
      <c r="J202" s="176"/>
    </row>
    <row r="203" ht="12.75">
      <c r="J203" s="176"/>
    </row>
    <row r="204" ht="12.75">
      <c r="J204" s="176"/>
    </row>
    <row r="205" ht="12.75">
      <c r="J205" s="176"/>
    </row>
    <row r="206" ht="12.75">
      <c r="J206" s="176"/>
    </row>
    <row r="207" ht="12.75">
      <c r="J207" s="176"/>
    </row>
    <row r="321" ht="12.75">
      <c r="J321" s="80"/>
    </row>
    <row r="322" ht="12.75">
      <c r="J322" s="80"/>
    </row>
    <row r="323" ht="12.75">
      <c r="J323" s="80"/>
    </row>
  </sheetData>
  <mergeCells count="2">
    <mergeCell ref="A7:D7"/>
    <mergeCell ref="F31:J31"/>
  </mergeCells>
  <printOptions horizontalCentered="1" verticalCentered="1"/>
  <pageMargins left="0.22" right="0.28" top="0.24" bottom="0.31" header="0" footer="0"/>
  <pageSetup horizontalDpi="300" verticalDpi="300" orientation="portrait" scale="85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 topLeftCell="A1">
      <selection activeCell="D19" sqref="D19"/>
    </sheetView>
  </sheetViews>
  <sheetFormatPr defaultColWidth="9.140625" defaultRowHeight="12.75"/>
  <cols>
    <col min="1" max="1" width="11.7109375" style="0" customWidth="1"/>
    <col min="2" max="5" width="12.7109375" style="0" customWidth="1"/>
    <col min="6" max="6" width="16.00390625" style="0" customWidth="1"/>
    <col min="7" max="10" width="12.7109375" style="0" customWidth="1"/>
  </cols>
  <sheetData>
    <row r="1" spans="1:10" ht="18">
      <c r="A1" s="317" t="s">
        <v>163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5.5">
      <c r="A2" s="318" t="s">
        <v>164</v>
      </c>
      <c r="B2" s="318"/>
      <c r="C2" s="318"/>
      <c r="D2" s="318"/>
      <c r="E2" s="318"/>
      <c r="F2" s="318"/>
      <c r="G2" s="318"/>
      <c r="H2" s="318"/>
      <c r="I2" s="318"/>
      <c r="J2" s="318"/>
    </row>
    <row r="4" spans="1:10" ht="12.75">
      <c r="A4" s="1"/>
      <c r="B4" s="11" t="s">
        <v>154</v>
      </c>
      <c r="C4" s="11" t="s">
        <v>154</v>
      </c>
      <c r="D4" s="11" t="s">
        <v>154</v>
      </c>
      <c r="F4" s="11" t="s">
        <v>154</v>
      </c>
      <c r="G4" s="11" t="s">
        <v>154</v>
      </c>
      <c r="H4" s="11" t="s">
        <v>154</v>
      </c>
      <c r="I4" s="11" t="s">
        <v>154</v>
      </c>
      <c r="J4" s="11" t="s">
        <v>154</v>
      </c>
    </row>
    <row r="5" spans="1:10" ht="13.5" thickBot="1">
      <c r="A5" s="97"/>
      <c r="B5" s="98">
        <f>+Factors!B9</f>
        <v>2010</v>
      </c>
      <c r="C5" s="98" t="str">
        <f>Factors!H9</f>
        <v>2010-2011</v>
      </c>
      <c r="D5" s="98">
        <f>+Factors!B72</f>
        <v>2009</v>
      </c>
      <c r="E5" s="99" t="s">
        <v>155</v>
      </c>
      <c r="F5" s="98" t="str">
        <f>+Factors!H67</f>
        <v>2010-2011</v>
      </c>
      <c r="G5" s="98" t="str">
        <f>+Factors!B131</f>
        <v>PASS ELA</v>
      </c>
      <c r="H5" s="98" t="str">
        <f>+Factors!H131</f>
        <v>PASS Math</v>
      </c>
      <c r="I5" s="98">
        <f>+Factors!B186</f>
        <v>2009</v>
      </c>
      <c r="J5" s="98">
        <f>+Factors!H186</f>
        <v>2009</v>
      </c>
    </row>
    <row r="6" spans="1:10" s="11" customFormat="1" ht="13.5" thickBot="1">
      <c r="A6" s="19"/>
      <c r="B6" s="19" t="s">
        <v>54</v>
      </c>
      <c r="C6" s="19" t="s">
        <v>53</v>
      </c>
      <c r="D6" s="102" t="s">
        <v>55</v>
      </c>
      <c r="E6" s="103" t="s">
        <v>94</v>
      </c>
      <c r="F6" s="104" t="s">
        <v>95</v>
      </c>
      <c r="G6" s="104" t="s">
        <v>98</v>
      </c>
      <c r="H6" s="104" t="s">
        <v>99</v>
      </c>
      <c r="I6" s="104" t="s">
        <v>97</v>
      </c>
      <c r="J6" s="105" t="s">
        <v>96</v>
      </c>
    </row>
    <row r="7" spans="1:10" s="11" customFormat="1" ht="12.75">
      <c r="A7" s="5" t="s">
        <v>0</v>
      </c>
      <c r="B7" s="5" t="s">
        <v>60</v>
      </c>
      <c r="C7" s="5" t="s">
        <v>61</v>
      </c>
      <c r="D7" s="5" t="s">
        <v>78</v>
      </c>
      <c r="E7" s="5" t="s">
        <v>90</v>
      </c>
      <c r="F7" s="5" t="s">
        <v>92</v>
      </c>
      <c r="G7" s="5" t="s">
        <v>157</v>
      </c>
      <c r="H7" s="5" t="s">
        <v>101</v>
      </c>
      <c r="I7" s="5" t="s">
        <v>158</v>
      </c>
      <c r="J7" s="5" t="s">
        <v>102</v>
      </c>
    </row>
    <row r="8" spans="1:10" s="11" customFormat="1" ht="12.75">
      <c r="A8" s="20"/>
      <c r="B8" s="20" t="s">
        <v>4</v>
      </c>
      <c r="C8" s="20" t="s">
        <v>4</v>
      </c>
      <c r="D8" s="20" t="s">
        <v>4</v>
      </c>
      <c r="E8" s="20" t="s">
        <v>91</v>
      </c>
      <c r="F8" s="20" t="s">
        <v>93</v>
      </c>
      <c r="G8" s="20" t="s">
        <v>156</v>
      </c>
      <c r="H8" s="20"/>
      <c r="I8" s="20" t="s">
        <v>107</v>
      </c>
      <c r="J8" s="20" t="s">
        <v>103</v>
      </c>
    </row>
    <row r="9" spans="1:10" ht="12.75">
      <c r="A9" s="2" t="s">
        <v>5</v>
      </c>
      <c r="B9" s="3">
        <f>+Factors!D13</f>
        <v>0.0050632771300349174</v>
      </c>
      <c r="C9" s="3">
        <v>0.006096864795743612</v>
      </c>
      <c r="D9" s="3">
        <f>+Factors!D76/Factors!$D$122</f>
        <v>0.023715710335945984</v>
      </c>
      <c r="E9" s="3"/>
      <c r="F9" s="3">
        <f>+Factors!H70/Factors!$H$116</f>
        <v>0.0045662100456621</v>
      </c>
      <c r="G9" s="3">
        <f>Factors!B133/Factors!$B$179</f>
        <v>0.0028254091971940763</v>
      </c>
      <c r="H9" s="3">
        <f>Factors!H133/Factors!$H$179</f>
        <v>0.0021579911064608945</v>
      </c>
      <c r="I9" s="3">
        <f>+Factors!B189/Factors!$B$235</f>
        <v>0.004457652303120356</v>
      </c>
      <c r="J9" s="3">
        <f>+Factors!H189/Factors!$H$235</f>
        <v>0.004457203293797688</v>
      </c>
    </row>
    <row r="10" spans="1:10" ht="12.75">
      <c r="A10" s="2" t="s">
        <v>6</v>
      </c>
      <c r="B10" s="3">
        <f>+Factors!D14</f>
        <v>0.0334646649659958</v>
      </c>
      <c r="C10" s="3">
        <v>0.03633000707875688</v>
      </c>
      <c r="D10" s="3">
        <f>+Factors!D77/Factors!$D$122</f>
        <v>0.018405590809953805</v>
      </c>
      <c r="E10" s="3"/>
      <c r="F10" s="3">
        <f>+Factors!H71/Factors!$H$116</f>
        <v>0.04287163876204972</v>
      </c>
      <c r="G10" s="3">
        <f>Factors!B134/Factors!$B$179</f>
        <v>0.03634060795011691</v>
      </c>
      <c r="H10" s="3">
        <f>Factors!H134/Factors!$H$179</f>
        <v>0.0440099398378237</v>
      </c>
      <c r="I10" s="3">
        <f>+Factors!B190/Factors!$B$235</f>
        <v>0.02773650321941555</v>
      </c>
      <c r="J10" s="3">
        <f>+Factors!H190/Factors!$H$235</f>
        <v>0.03573317216892045</v>
      </c>
    </row>
    <row r="11" spans="1:10" ht="12.75">
      <c r="A11" s="2" t="s">
        <v>7</v>
      </c>
      <c r="B11" s="3">
        <f>+Factors!D15</f>
        <v>0.0019782749442486154</v>
      </c>
      <c r="C11" s="3">
        <v>0.004840956317219647</v>
      </c>
      <c r="D11" s="3">
        <f>+Factors!D78/Factors!$D$122</f>
        <v>0.02625077311351589</v>
      </c>
      <c r="E11" s="3"/>
      <c r="F11" s="3">
        <f>+Factors!H72/Factors!$H$116</f>
        <v>0.005454084221207509</v>
      </c>
      <c r="G11" s="3">
        <f>Factors!B135/Factors!$B$179</f>
        <v>0.004579111457521434</v>
      </c>
      <c r="H11" s="3">
        <f>Factors!H135/Factors!$H$179</f>
        <v>0.0043813758828145435</v>
      </c>
      <c r="I11" s="3">
        <f>+Factors!B191/Factors!$B$235</f>
        <v>0.001650982334489021</v>
      </c>
      <c r="J11" s="3">
        <f>+Factors!H191/Factors!$H$235</f>
        <v>0.003399561834252474</v>
      </c>
    </row>
    <row r="12" spans="1:10" ht="12.75">
      <c r="A12" s="2" t="s">
        <v>8</v>
      </c>
      <c r="B12" s="3">
        <f>+Factors!D16</f>
        <v>0.04006075932556042</v>
      </c>
      <c r="C12" s="3">
        <v>0.034503231109994745</v>
      </c>
      <c r="D12" s="3">
        <f>+Factors!D79/Factors!$D$122</f>
        <v>0.020762211535521536</v>
      </c>
      <c r="E12" s="3"/>
      <c r="F12" s="3">
        <f>+Factors!H73/Factors!$H$116</f>
        <v>0.044774226281075594</v>
      </c>
      <c r="G12" s="3">
        <f>Factors!B136/Factors!$B$179</f>
        <v>0.03195635229929852</v>
      </c>
      <c r="H12" s="3">
        <f>Factors!H136/Factors!$H$179</f>
        <v>0.03524718807219461</v>
      </c>
      <c r="I12" s="3">
        <f>+Factors!B192/Factors!$B$235</f>
        <v>0.03417533432392273</v>
      </c>
      <c r="J12" s="3">
        <f>+Factors!H192/Factors!$H$235</f>
        <v>0.03958600891440659</v>
      </c>
    </row>
    <row r="13" spans="1:10" ht="12.75">
      <c r="A13" s="2" t="s">
        <v>9</v>
      </c>
      <c r="B13" s="3">
        <f>+Factors!D17</f>
        <v>0.0031182040030324327</v>
      </c>
      <c r="C13" s="3">
        <v>0.005788596351015003</v>
      </c>
      <c r="D13" s="3">
        <f>+Factors!D80/Factors!$D$122</f>
        <v>0.023719289390514695</v>
      </c>
      <c r="E13" s="3"/>
      <c r="F13" s="3">
        <f>+Factors!H74/Factors!$H$116</f>
        <v>0.004058853373921867</v>
      </c>
      <c r="G13" s="3">
        <f>Factors!B137/Factors!$B$179</f>
        <v>0.005845674201091193</v>
      </c>
      <c r="H13" s="3">
        <f>Factors!H137/Factors!$H$179</f>
        <v>0.005493068270991368</v>
      </c>
      <c r="I13" s="3">
        <f>+Factors!B193/Factors!$B$235</f>
        <v>0.0029717682020802376</v>
      </c>
      <c r="J13" s="3">
        <f>+Factors!H193/Factors!$H$235</f>
        <v>0.002417466193246204</v>
      </c>
    </row>
    <row r="14" spans="1:10" ht="12.75">
      <c r="A14" s="2" t="s">
        <v>10</v>
      </c>
      <c r="B14" s="3">
        <f>+Factors!D18</f>
        <v>0.004985806223127279</v>
      </c>
      <c r="C14" s="3">
        <v>0.00822049185942959</v>
      </c>
      <c r="D14" s="3">
        <f>+Factors!D81/Factors!$D$122</f>
        <v>0.0254464407551037</v>
      </c>
      <c r="E14" s="3"/>
      <c r="F14" s="3">
        <f>+Factors!H75/Factors!$H$116</f>
        <v>0.008878741755454084</v>
      </c>
      <c r="G14" s="3">
        <f>Factors!B138/Factors!$B$179</f>
        <v>0.009937646141855027</v>
      </c>
      <c r="H14" s="3">
        <f>Factors!H138/Factors!$H$179</f>
        <v>0.009351294794663876</v>
      </c>
      <c r="I14" s="3">
        <f>+Factors!B194/Factors!$B$235</f>
        <v>0.004292554069671455</v>
      </c>
      <c r="J14" s="3">
        <f>+Factors!H194/Factors!$H$235</f>
        <v>0.005590390571881846</v>
      </c>
    </row>
    <row r="15" spans="1:10" ht="12.75">
      <c r="A15" s="2" t="s">
        <v>11</v>
      </c>
      <c r="B15" s="3">
        <f>+Factors!D19</f>
        <v>0.0358358280809903</v>
      </c>
      <c r="C15" s="3">
        <v>0.024318955084145867</v>
      </c>
      <c r="D15" s="3">
        <f>+Factors!D82/Factors!$D$122</f>
        <v>0.014648393804361622</v>
      </c>
      <c r="E15" s="3"/>
      <c r="F15" s="3">
        <f>+Factors!H76/Factors!$H$116</f>
        <v>0.02447995941146626</v>
      </c>
      <c r="G15" s="3">
        <f>Factors!B139/Factors!$B$179</f>
        <v>0.03195635229929852</v>
      </c>
      <c r="H15" s="3">
        <f>Factors!H139/Factors!$H$179</f>
        <v>0.030342662830238034</v>
      </c>
      <c r="I15" s="3">
        <f>+Factors!B195/Factors!$B$235</f>
        <v>0.03268945022288262</v>
      </c>
      <c r="J15" s="3">
        <f>+Factors!H195/Factors!$H$235</f>
        <v>0.035959809624537285</v>
      </c>
    </row>
    <row r="16" spans="1:10" ht="12.75">
      <c r="A16" s="2" t="s">
        <v>12</v>
      </c>
      <c r="B16" s="3">
        <f>+Factors!D20</f>
        <v>0.043513748319158004</v>
      </c>
      <c r="C16" s="3">
        <v>0.0412737195442194</v>
      </c>
      <c r="D16" s="3">
        <f>+Factors!D83/Factors!$D$122</f>
        <v>0.02056457967667371</v>
      </c>
      <c r="E16" s="3"/>
      <c r="F16" s="3">
        <f>+Factors!H77/Factors!$H$116</f>
        <v>0.05276509386098427</v>
      </c>
      <c r="G16" s="3">
        <f>Factors!B140/Factors!$B$179</f>
        <v>0.03673031956352299</v>
      </c>
      <c r="H16" s="3">
        <f>Factors!H140/Factors!$H$179</f>
        <v>0.03727439183887</v>
      </c>
      <c r="I16" s="3">
        <f>+Factors!B196/Factors!$B$235</f>
        <v>0.0318639590556381</v>
      </c>
      <c r="J16" s="3">
        <f>+Factors!H196/Factors!$H$235</f>
        <v>0.03263579360882375</v>
      </c>
    </row>
    <row r="17" spans="1:10" ht="12.75">
      <c r="A17" s="2" t="s">
        <v>13</v>
      </c>
      <c r="B17" s="3">
        <f>+Factors!D21</f>
        <v>0.0030019976426709756</v>
      </c>
      <c r="C17" s="3">
        <v>0.004852373667024411</v>
      </c>
      <c r="D17" s="3">
        <f>+Factors!D84/Factors!$D$122</f>
        <v>0.01852872871487156</v>
      </c>
      <c r="E17" s="3"/>
      <c r="F17" s="3">
        <f>+Factors!H78/Factors!$H$116</f>
        <v>0.00228310502283105</v>
      </c>
      <c r="G17" s="3">
        <f>Factors!B141/Factors!$B$179</f>
        <v>0.002240841777084957</v>
      </c>
      <c r="H17" s="3">
        <f>Factors!H141/Factors!$H$179</f>
        <v>0.0026811404656029297</v>
      </c>
      <c r="I17" s="3">
        <f>+Factors!B197/Factors!$B$235</f>
        <v>0.0029717682020802376</v>
      </c>
      <c r="J17" s="3">
        <f>+Factors!H197/Factors!$H$235</f>
        <v>0.0016620080078567651</v>
      </c>
    </row>
    <row r="18" spans="1:10" ht="12.75">
      <c r="A18" s="2" t="s">
        <v>14</v>
      </c>
      <c r="B18" s="3">
        <f>+Factors!D22</f>
        <v>0.07491990061589371</v>
      </c>
      <c r="C18" s="3">
        <v>0.06649464526294156</v>
      </c>
      <c r="D18" s="3">
        <f>+Factors!D85/Factors!$D$122</f>
        <v>0.01590145096356718</v>
      </c>
      <c r="E18" s="3"/>
      <c r="F18" s="3">
        <f>+Factors!H79/Factors!$H$116</f>
        <v>0.05859969558599695</v>
      </c>
      <c r="G18" s="3">
        <f>Factors!B142/Factors!$B$179</f>
        <v>0.06654325798908807</v>
      </c>
      <c r="H18" s="3">
        <f>Factors!H142/Factors!$H$179</f>
        <v>0.06663614962071672</v>
      </c>
      <c r="I18" s="3">
        <f>+Factors!B198/Factors!$B$235</f>
        <v>0.08370480435859336</v>
      </c>
      <c r="J18" s="3">
        <f>+Factors!H198/Factors!$H$235</f>
        <v>0.07879428873611846</v>
      </c>
    </row>
    <row r="19" spans="1:10" ht="12.75">
      <c r="A19" s="2" t="s">
        <v>15</v>
      </c>
      <c r="B19" s="3">
        <f>+Factors!D23</f>
        <v>0.012215501928472218</v>
      </c>
      <c r="C19" s="3">
        <v>0.015539013084282877</v>
      </c>
      <c r="D19" s="3">
        <f>+Factors!D86/Factors!$D$122</f>
        <v>0.024936724655729325</v>
      </c>
      <c r="E19" s="3"/>
      <c r="F19" s="3">
        <f>+Factors!H80/Factors!$H$116</f>
        <v>0.00684931506849315</v>
      </c>
      <c r="G19" s="3">
        <f>Factors!B143/Factors!$B$179</f>
        <v>0.020849571317225254</v>
      </c>
      <c r="H19" s="3">
        <f>Factors!H143/Factors!$H$179</f>
        <v>0.01608684279361758</v>
      </c>
      <c r="I19" s="3">
        <f>+Factors!B199/Factors!$B$235</f>
        <v>0.015519233944196797</v>
      </c>
      <c r="J19" s="3">
        <f>+Factors!H199/Factors!$H$235</f>
        <v>0.01624235098587293</v>
      </c>
    </row>
    <row r="20" spans="1:10" ht="12.75">
      <c r="A20" s="2" t="s">
        <v>16</v>
      </c>
      <c r="B20" s="3">
        <f>+Factors!D24</f>
        <v>0.007207561160514186</v>
      </c>
      <c r="C20" s="3">
        <v>0.010789395565501335</v>
      </c>
      <c r="D20" s="3">
        <f>+Factors!D87/Factors!$D$122</f>
        <v>0.022452848760556858</v>
      </c>
      <c r="E20" s="3"/>
      <c r="F20" s="3">
        <f>+Factors!H81/Factors!$H$116</f>
        <v>0.0121765601217656</v>
      </c>
      <c r="G20" s="3">
        <f>Factors!B144/Factors!$B$179</f>
        <v>0.013055339049103663</v>
      </c>
      <c r="H20" s="3">
        <f>Factors!H144/Factors!$H$179</f>
        <v>0.011509285901124771</v>
      </c>
      <c r="I20" s="3">
        <f>+Factors!B200/Factors!$B$235</f>
        <v>0.005118045236915965</v>
      </c>
      <c r="J20" s="3">
        <f>+Factors!H200/Factors!$H$235</f>
        <v>0.009141044043212209</v>
      </c>
    </row>
    <row r="21" spans="1:10" ht="12.75">
      <c r="A21" s="2" t="s">
        <v>17</v>
      </c>
      <c r="B21" s="3">
        <f>+Factors!D25</f>
        <v>0.009880307448827699</v>
      </c>
      <c r="C21" s="3">
        <v>0.014260269906149385</v>
      </c>
      <c r="D21" s="3">
        <f>+Factors!D88/Factors!$D$122</f>
        <v>0.02416047674169294</v>
      </c>
      <c r="E21" s="3"/>
      <c r="F21" s="3">
        <f>+Factors!H82/Factors!$H$116</f>
        <v>0.0050735667174023336</v>
      </c>
      <c r="G21" s="3">
        <f>Factors!B145/Factors!$B$179</f>
        <v>0.011593920498830864</v>
      </c>
      <c r="H21" s="3">
        <f>Factors!H145/Factors!$H$179</f>
        <v>0.009024326445200105</v>
      </c>
      <c r="I21" s="3">
        <f>+Factors!B201/Factors!$B$235</f>
        <v>0.009905894006934125</v>
      </c>
      <c r="J21" s="3">
        <f>+Factors!H201/Factors!$H$235</f>
        <v>0.012087330966231019</v>
      </c>
    </row>
    <row r="22" spans="1:10" ht="12.75">
      <c r="A22" s="2" t="s">
        <v>18</v>
      </c>
      <c r="B22" s="3">
        <f>+Factors!D26</f>
        <v>0.006903211169091322</v>
      </c>
      <c r="C22" s="3">
        <v>0.012273651040120567</v>
      </c>
      <c r="D22" s="3">
        <f>+Factors!D89/Factors!$D$122</f>
        <v>0.02451279936427621</v>
      </c>
      <c r="E22" s="3"/>
      <c r="F22" s="3">
        <f>+Factors!H83/Factors!$H$116</f>
        <v>0.012810755961440892</v>
      </c>
      <c r="G22" s="3">
        <f>Factors!B146/Factors!$B$179</f>
        <v>0.00769680436477007</v>
      </c>
      <c r="H22" s="3">
        <f>Factors!H146/Factors!$H$179</f>
        <v>0.008435783416165315</v>
      </c>
      <c r="I22" s="3">
        <f>+Factors!B202/Factors!$B$235</f>
        <v>0.006603929337956084</v>
      </c>
      <c r="J22" s="3">
        <f>+Factors!H202/Factors!$H$235</f>
        <v>0.006874669487043892</v>
      </c>
    </row>
    <row r="23" spans="1:10" ht="12.75">
      <c r="A23" s="2" t="s">
        <v>19</v>
      </c>
      <c r="B23" s="3">
        <f>+Factors!D27</f>
        <v>0.008532867032255566</v>
      </c>
      <c r="C23" s="3">
        <v>0.014956728244239947</v>
      </c>
      <c r="D23" s="3">
        <f>+Factors!D90/Factors!$D$122</f>
        <v>0.0226095002983382</v>
      </c>
      <c r="E23" s="3"/>
      <c r="F23" s="3">
        <f>+Factors!H84/Factors!$H$116</f>
        <v>0.014713343480466767</v>
      </c>
      <c r="G23" s="3">
        <f>Factors!B147/Factors!$B$179</f>
        <v>0.010327357755261106</v>
      </c>
      <c r="H23" s="3">
        <f>Factors!H147/Factors!$H$179</f>
        <v>0.012751765629087104</v>
      </c>
      <c r="I23" s="3">
        <f>+Factors!B203/Factors!$B$235</f>
        <v>0.00709922403830279</v>
      </c>
      <c r="J23" s="3">
        <f>+Factors!H203/Factors!$H$235</f>
        <v>0.011860693510614188</v>
      </c>
    </row>
    <row r="24" spans="1:10" ht="12.75">
      <c r="A24" s="2" t="s">
        <v>20</v>
      </c>
      <c r="B24" s="3">
        <f>+Factors!D28</f>
        <v>0.014614333224505154</v>
      </c>
      <c r="C24" s="3">
        <v>0.023028794556207613</v>
      </c>
      <c r="D24" s="3">
        <f>+Factors!D91/Factors!$D$122</f>
        <v>0.021057771404977124</v>
      </c>
      <c r="E24" s="3"/>
      <c r="F24" s="3">
        <f>+Factors!H85/Factors!$H$116</f>
        <v>0.021562658548959918</v>
      </c>
      <c r="G24" s="3">
        <f>Factors!B148/Factors!$B$179</f>
        <v>0.018608729540140295</v>
      </c>
      <c r="H24" s="3">
        <f>Factors!H148/Factors!$H$179</f>
        <v>0.0156290871043683</v>
      </c>
      <c r="I24" s="3">
        <f>+Factors!B204/Factors!$B$235</f>
        <v>0.017830609212481426</v>
      </c>
      <c r="J24" s="3">
        <f>+Factors!H204/Factors!$H$235</f>
        <v>0.014806980433632998</v>
      </c>
    </row>
    <row r="25" spans="1:10" ht="12.75">
      <c r="A25" s="2" t="s">
        <v>21</v>
      </c>
      <c r="B25" s="3">
        <f>+Factors!D29</f>
        <v>0.007907566140786772</v>
      </c>
      <c r="C25" s="3">
        <v>0.013415386020596899</v>
      </c>
      <c r="D25" s="3">
        <f>+Factors!D92/Factors!$D$122</f>
        <v>0.025378643843678026</v>
      </c>
      <c r="E25" s="3"/>
      <c r="F25" s="3">
        <f>+Factors!H86/Factors!$H$116</f>
        <v>0.011922881785895484</v>
      </c>
      <c r="G25" s="3">
        <f>Factors!B149/Factors!$B$179</f>
        <v>0.012081060015588464</v>
      </c>
      <c r="H25" s="3">
        <f>Factors!H149/Factors!$H$179</f>
        <v>0.009482082134449385</v>
      </c>
      <c r="I25" s="3">
        <f>+Factors!B205/Factors!$B$235</f>
        <v>0.010731385174178636</v>
      </c>
      <c r="J25" s="3">
        <f>+Factors!H205/Factors!$H$235</f>
        <v>0.01269169751454257</v>
      </c>
    </row>
    <row r="26" spans="1:10" ht="12.75">
      <c r="A26" s="2" t="s">
        <v>22</v>
      </c>
      <c r="B26" s="3">
        <f>+Factors!D30</f>
        <v>0.032637386352946385</v>
      </c>
      <c r="C26" s="3">
        <v>0.021498869682369328</v>
      </c>
      <c r="D26" s="3">
        <f>+Factors!D93/Factors!$D$122</f>
        <v>0.020772501744443814</v>
      </c>
      <c r="E26" s="3"/>
      <c r="F26" s="3">
        <f>+Factors!H87/Factors!$H$116</f>
        <v>0.02815829528158295</v>
      </c>
      <c r="G26" s="3">
        <f>Factors!B150/Factors!$B$179</f>
        <v>0.02201870615744349</v>
      </c>
      <c r="H26" s="3">
        <f>Factors!H150/Factors!$H$179</f>
        <v>0.019879675647397333</v>
      </c>
      <c r="I26" s="3">
        <f>+Factors!B206/Factors!$B$235</f>
        <v>0.028561994386660062</v>
      </c>
      <c r="J26" s="3">
        <f>+Factors!H206/Factors!$H$235</f>
        <v>0.018055450630807584</v>
      </c>
    </row>
    <row r="27" spans="1:10" ht="12.75">
      <c r="A27" s="2" t="s">
        <v>23</v>
      </c>
      <c r="B27" s="3">
        <f>+Factors!D31</f>
        <v>0.004734025775677456</v>
      </c>
      <c r="C27" s="3">
        <v>0.006941748681296098</v>
      </c>
      <c r="D27" s="3">
        <f>+Factors!D94/Factors!$D$122</f>
        <v>0.020052301776460578</v>
      </c>
      <c r="E27" s="3"/>
      <c r="F27" s="3">
        <f>+Factors!H88/Factors!$H$116</f>
        <v>0.00989345509893455</v>
      </c>
      <c r="G27" s="3">
        <f>Factors!B151/Factors!$B$179</f>
        <v>0.006819953234606391</v>
      </c>
      <c r="H27" s="3">
        <f>Factors!H151/Factors!$H$179</f>
        <v>0.0074548783677739995</v>
      </c>
      <c r="I27" s="3">
        <f>+Factors!B207/Factors!$B$235</f>
        <v>0.003467062902426944</v>
      </c>
      <c r="J27" s="3">
        <f>+Factors!H207/Factors!$H$235</f>
        <v>0.005590390571881846</v>
      </c>
    </row>
    <row r="28" spans="1:10" ht="12.75">
      <c r="A28" s="2" t="s">
        <v>50</v>
      </c>
      <c r="B28" s="3">
        <f>+Factors!D32</f>
        <v>0.004753393502404365</v>
      </c>
      <c r="C28" s="3">
        <v>0.008962619596739205</v>
      </c>
      <c r="D28" s="3">
        <f>+Factors!D95/Factors!$D$122</f>
        <v>0.022948704701426976</v>
      </c>
      <c r="E28" s="3"/>
      <c r="F28" s="3">
        <f>+Factors!H89/Factors!$H$116</f>
        <v>0.001902587519025875</v>
      </c>
      <c r="G28" s="3">
        <f>Factors!B152/Factors!$B$179</f>
        <v>0.006137957911145752</v>
      </c>
      <c r="H28" s="3">
        <f>Factors!H152/Factors!$H$179</f>
        <v>0.006408579649489929</v>
      </c>
      <c r="I28" s="3">
        <f>+Factors!B208/Factors!$B$235</f>
        <v>0.004787848770018161</v>
      </c>
      <c r="J28" s="3">
        <f>+Factors!H208/Factors!$H$235</f>
        <v>0.004986024023570295</v>
      </c>
    </row>
    <row r="29" spans="1:10" ht="12.75">
      <c r="A29" s="2" t="s">
        <v>24</v>
      </c>
      <c r="B29" s="3">
        <f>+Factors!D33</f>
        <v>0.030808519586305358</v>
      </c>
      <c r="C29" s="3">
        <v>0.03880757198639052</v>
      </c>
      <c r="D29" s="3">
        <f>+Factors!D96/Factors!$D$122</f>
        <v>0.018394281856620988</v>
      </c>
      <c r="E29" s="3"/>
      <c r="F29" s="3">
        <f>+Factors!H90/Factors!$H$116</f>
        <v>0.043125317097919835</v>
      </c>
      <c r="G29" s="3">
        <f>Factors!B153/Factors!$B$179</f>
        <v>0.036632891660171474</v>
      </c>
      <c r="H29" s="3">
        <f>Factors!H153/Factors!$H$179</f>
        <v>0.038451477896939576</v>
      </c>
      <c r="I29" s="3">
        <f>+Factors!B209/Factors!$B$235</f>
        <v>0.040283968961532114</v>
      </c>
      <c r="J29" s="3">
        <f>+Factors!H209/Factors!$H$235</f>
        <v>0.028178590315026064</v>
      </c>
    </row>
    <row r="30" spans="1:10" ht="12.75">
      <c r="A30" s="2" t="s">
        <v>25</v>
      </c>
      <c r="B30" s="3">
        <f>+Factors!D34</f>
        <v>0.011072806051584557</v>
      </c>
      <c r="C30" s="3">
        <v>0.018233507638207018</v>
      </c>
      <c r="D30" s="3">
        <f>+Factors!D97/Factors!$D$122</f>
        <v>0.01691044907592307</v>
      </c>
      <c r="E30" s="3"/>
      <c r="F30" s="3">
        <f>+Factors!H91/Factors!$H$116</f>
        <v>0.016362252663622526</v>
      </c>
      <c r="G30" s="3">
        <f>Factors!B154/Factors!$B$179</f>
        <v>0.014419329696024942</v>
      </c>
      <c r="H30" s="3">
        <f>Factors!H154/Factors!$H$179</f>
        <v>0.01608684279361758</v>
      </c>
      <c r="I30" s="3">
        <f>+Factors!B210/Factors!$B$235</f>
        <v>0.011556876341423147</v>
      </c>
      <c r="J30" s="3">
        <f>+Factors!H210/Factors!$H$235</f>
        <v>0.012162876784769964</v>
      </c>
    </row>
    <row r="31" spans="1:10" ht="12.75">
      <c r="A31" s="2" t="s">
        <v>26</v>
      </c>
      <c r="B31" s="3">
        <f>+Factors!D35</f>
        <v>0.10284262891988954</v>
      </c>
      <c r="C31" s="3">
        <v>0.06874386317447995</v>
      </c>
      <c r="D31" s="3">
        <f>+Factors!D98/Factors!$D$122</f>
        <v>0.01748129369895704</v>
      </c>
      <c r="E31" s="3"/>
      <c r="F31" s="3">
        <f>+Factors!H92/Factors!$H$116</f>
        <v>0.09982242516489091</v>
      </c>
      <c r="G31" s="3">
        <f>Factors!B155/Factors!$B$179</f>
        <v>0.08505455962587685</v>
      </c>
      <c r="H31" s="3">
        <f>Factors!H155/Factors!$H$179</f>
        <v>0.08488098352079519</v>
      </c>
      <c r="I31" s="3">
        <f>+Factors!B211/Factors!$B$235</f>
        <v>0.10037972593693248</v>
      </c>
      <c r="J31" s="3">
        <f>+Factors!H211/Factors!$H$235</f>
        <v>0.10848379542192339</v>
      </c>
    </row>
    <row r="32" spans="1:10" ht="12.75">
      <c r="A32" s="2" t="s">
        <v>27</v>
      </c>
      <c r="B32" s="3">
        <f>+Factors!D36</f>
        <v>0.015469280018593018</v>
      </c>
      <c r="C32" s="3">
        <v>0.01885004452766424</v>
      </c>
      <c r="D32" s="3">
        <f>+Factors!D99/Factors!$D$122</f>
        <v>0.021184787885685136</v>
      </c>
      <c r="E32" s="3"/>
      <c r="F32" s="3">
        <f>+Factors!H93/Factors!$H$116</f>
        <v>0.01598173515981735</v>
      </c>
      <c r="G32" s="3">
        <f>Factors!B156/Factors!$B$179</f>
        <v>0.01588074824629774</v>
      </c>
      <c r="H32" s="3">
        <f>Factors!H156/Factors!$H$179</f>
        <v>0.015432906094690033</v>
      </c>
      <c r="I32" s="3">
        <f>+Factors!B212/Factors!$B$235</f>
        <v>0.016840019811788013</v>
      </c>
      <c r="J32" s="3">
        <f>+Factors!H212/Factors!$H$235</f>
        <v>0.019188637908891745</v>
      </c>
    </row>
    <row r="33" spans="1:10" ht="12.75">
      <c r="A33" s="2" t="s">
        <v>28</v>
      </c>
      <c r="B33" s="3">
        <f>+Factors!D37</f>
        <v>0.00443520942046228</v>
      </c>
      <c r="C33" s="3">
        <v>0.008882698148105862</v>
      </c>
      <c r="D33" s="3">
        <f>+Factors!D100/Factors!$D$122</f>
        <v>0.024281787698257777</v>
      </c>
      <c r="E33" s="3"/>
      <c r="F33" s="3">
        <f>+Factors!H94/Factors!$H$116</f>
        <v>0.005707762557077625</v>
      </c>
      <c r="G33" s="3">
        <f>Factors!B157/Factors!$B$179</f>
        <v>0.008281371784879189</v>
      </c>
      <c r="H33" s="3">
        <f>Factors!H157/Factors!$H$179</f>
        <v>0.006931729008631964</v>
      </c>
      <c r="I33" s="3">
        <f>+Factors!B213/Factors!$B$235</f>
        <v>0.0041274558362225525</v>
      </c>
      <c r="J33" s="3">
        <f>+Factors!H213/Factors!$H$235</f>
        <v>0.005061569842109239</v>
      </c>
    </row>
    <row r="34" spans="1:10" ht="12.75">
      <c r="A34" s="2" t="s">
        <v>29</v>
      </c>
      <c r="B34" s="3">
        <f>+Factors!D38</f>
        <v>0.050737910388295254</v>
      </c>
      <c r="C34" s="3">
        <v>0.045201287877057975</v>
      </c>
      <c r="D34" s="3">
        <f>+Factors!D101/Factors!$D$122</f>
        <v>0.021603373261935743</v>
      </c>
      <c r="E34" s="3"/>
      <c r="F34" s="3">
        <f>+Factors!H95/Factors!$H$116</f>
        <v>0.04426686960933536</v>
      </c>
      <c r="G34" s="3">
        <f>Factors!B158/Factors!$B$179</f>
        <v>0.044134840218238505</v>
      </c>
      <c r="H34" s="3">
        <f>Factors!H158/Factors!$H$179</f>
        <v>0.044729270206643995</v>
      </c>
      <c r="I34" s="3">
        <f>+Factors!B214/Factors!$B$235</f>
        <v>0.05596830113917781</v>
      </c>
      <c r="J34" s="3">
        <f>+Factors!H214/Factors!$H$235</f>
        <v>0.05046460678401451</v>
      </c>
    </row>
    <row r="35" spans="1:10" ht="12.75">
      <c r="A35" s="2" t="s">
        <v>30</v>
      </c>
      <c r="B35" s="3">
        <f>+Factors!D39</f>
        <v>0.006161703917261071</v>
      </c>
      <c r="C35" s="3">
        <v>0.006736236384810358</v>
      </c>
      <c r="D35" s="3">
        <f>+Factors!D102/Factors!$D$122</f>
        <v>0.023612385551008155</v>
      </c>
      <c r="E35" s="3"/>
      <c r="F35" s="3">
        <f>+Factors!H96/Factors!$H$116</f>
        <v>0.004185692541856925</v>
      </c>
      <c r="G35" s="3">
        <f>Factors!B159/Factors!$B$179</f>
        <v>0.011496492595479345</v>
      </c>
      <c r="H35" s="3">
        <f>Factors!H159/Factors!$H$179</f>
        <v>0.011247711221553753</v>
      </c>
      <c r="I35" s="3">
        <f>+Factors!B215/Factors!$B$235</f>
        <v>0.007594518738649496</v>
      </c>
      <c r="J35" s="3">
        <f>+Factors!H215/Factors!$H$235</f>
        <v>0.010123139684218478</v>
      </c>
    </row>
    <row r="36" spans="1:10" ht="12.75">
      <c r="A36" s="2" t="s">
        <v>31</v>
      </c>
      <c r="B36" s="3">
        <f>+Factors!D40</f>
        <v>0.013532507345902065</v>
      </c>
      <c r="C36" s="3">
        <v>0.013575228917863585</v>
      </c>
      <c r="D36" s="3">
        <f>+Factors!D103/Factors!$D$122</f>
        <v>0.01883289692935091</v>
      </c>
      <c r="E36" s="3"/>
      <c r="F36" s="3">
        <f>+Factors!H97/Factors!$H$116</f>
        <v>0.013952308472856417</v>
      </c>
      <c r="G36" s="3">
        <f>Factors!B160/Factors!$B$179</f>
        <v>0.014321901792673421</v>
      </c>
      <c r="H36" s="3">
        <f>Factors!H160/Factors!$H$179</f>
        <v>0.014190426366727701</v>
      </c>
      <c r="I36" s="3">
        <f>+Factors!B216/Factors!$B$235</f>
        <v>0.01254746574211656</v>
      </c>
      <c r="J36" s="3">
        <f>+Factors!H216/Factors!$H$235</f>
        <v>0.013144972425776233</v>
      </c>
    </row>
    <row r="37" spans="1:10" ht="12.75">
      <c r="A37" s="2" t="s">
        <v>32</v>
      </c>
      <c r="B37" s="3">
        <f>+Factors!D41</f>
        <v>0.01702699861105731</v>
      </c>
      <c r="C37" s="3">
        <v>0.014979562943849474</v>
      </c>
      <c r="D37" s="3">
        <f>+Factors!D104/Factors!$D$122</f>
        <v>0.027456861828868064</v>
      </c>
      <c r="E37" s="3"/>
      <c r="F37" s="3">
        <f>+Factors!H98/Factors!$H$116</f>
        <v>0.015220700152207</v>
      </c>
      <c r="G37" s="3">
        <f>Factors!B161/Factors!$B$179</f>
        <v>0.017731878409976618</v>
      </c>
      <c r="H37" s="3">
        <f>Factors!H161/Factors!$H$179</f>
        <v>0.017133141511901647</v>
      </c>
      <c r="I37" s="3">
        <f>+Factors!B217/Factors!$B$235</f>
        <v>0.016840019811788013</v>
      </c>
      <c r="J37" s="3">
        <f>+Factors!H217/Factors!$H$235</f>
        <v>0.015486892800483494</v>
      </c>
    </row>
    <row r="38" spans="1:10" ht="12.75">
      <c r="A38" s="2" t="s">
        <v>33</v>
      </c>
      <c r="B38" s="3">
        <f>+Factors!D42</f>
        <v>0.014345951868432266</v>
      </c>
      <c r="C38" s="3">
        <v>0.014774050647363734</v>
      </c>
      <c r="D38" s="3">
        <f>+Factors!D105/Factors!$D$122</f>
        <v>0.02333196382614927</v>
      </c>
      <c r="E38" s="3"/>
      <c r="F38" s="3">
        <f>+Factors!H99/Factors!$H$116</f>
        <v>0.020294266869609334</v>
      </c>
      <c r="G38" s="3">
        <f>Factors!B162/Factors!$B$179</f>
        <v>0.01461418550272798</v>
      </c>
      <c r="H38" s="3">
        <f>Factors!H162/Factors!$H$179</f>
        <v>0.014582788386084226</v>
      </c>
      <c r="I38" s="3">
        <f>+Factors!B218/Factors!$B$235</f>
        <v>0.017005118045236915</v>
      </c>
      <c r="J38" s="3">
        <f>+Factors!H218/Factors!$H$235</f>
        <v>0.021303920827982173</v>
      </c>
    </row>
    <row r="39" spans="1:10" ht="12.75">
      <c r="A39" s="2" t="s">
        <v>35</v>
      </c>
      <c r="B39" s="3">
        <f>+Factors!D43</f>
        <v>0.003749038530708914</v>
      </c>
      <c r="C39" s="3">
        <v>0.006564976137738908</v>
      </c>
      <c r="D39" s="3">
        <f>+Factors!D106/Factors!$D$122</f>
        <v>0.025276606838838533</v>
      </c>
      <c r="E39" s="3"/>
      <c r="F39" s="3">
        <f>+Factors!H100/Factors!$H$116</f>
        <v>0.003424657534246575</v>
      </c>
      <c r="G39" s="3">
        <f>Factors!B163/Factors!$B$179</f>
        <v>0.006040530007794232</v>
      </c>
      <c r="H39" s="3">
        <f>Factors!H163/Factors!$H$179</f>
        <v>0.006081611300026157</v>
      </c>
      <c r="I39" s="3">
        <f>+Factors!B219/Factors!$B$235</f>
        <v>0.00709922403830279</v>
      </c>
      <c r="J39" s="3">
        <f>+Factors!H219/Factors!$H$235</f>
        <v>0.004608294930875576</v>
      </c>
    </row>
    <row r="40" spans="1:10" ht="12.75">
      <c r="A40" s="2" t="s">
        <v>36</v>
      </c>
      <c r="B40" s="3">
        <f>+Factors!D44</f>
        <v>0.057951005185017126</v>
      </c>
      <c r="C40" s="3">
        <v>0.04663987395245815</v>
      </c>
      <c r="D40" s="3">
        <f>+Factors!D107/Factors!$D$122</f>
        <v>0.0175741415395855</v>
      </c>
      <c r="E40" s="3"/>
      <c r="F40" s="3">
        <f>+Factors!H101/Factors!$H$116</f>
        <v>0.03982749873160832</v>
      </c>
      <c r="G40" s="3">
        <f>Factors!B164/Factors!$B$179</f>
        <v>0.06488698363211223</v>
      </c>
      <c r="H40" s="3">
        <f>Factors!H164/Factors!$H$179</f>
        <v>0.06742087365942977</v>
      </c>
      <c r="I40" s="3">
        <f>+Factors!B220/Factors!$B$235</f>
        <v>0.04573221066534588</v>
      </c>
      <c r="J40" s="3">
        <f>+Factors!H220/Factors!$H$235</f>
        <v>0.05220216061041021</v>
      </c>
    </row>
    <row r="41" spans="1:10" ht="12.75">
      <c r="A41" s="2" t="s">
        <v>37</v>
      </c>
      <c r="B41" s="3">
        <f>+Factors!D45</f>
        <v>0.007459341607964009</v>
      </c>
      <c r="C41" s="3">
        <v>0.014397278103806544</v>
      </c>
      <c r="D41" s="3">
        <f>+Factors!D108/Factors!$D$122</f>
        <v>0.025401202638205736</v>
      </c>
      <c r="E41" s="3"/>
      <c r="F41" s="3">
        <f>+Factors!H102/Factors!$H$116</f>
        <v>0.010400811770674784</v>
      </c>
      <c r="G41" s="3">
        <f>Factors!B165/Factors!$B$179</f>
        <v>0.013250194855806703</v>
      </c>
      <c r="H41" s="3">
        <f>Factors!H165/Factors!$H$179</f>
        <v>0.012947946638765367</v>
      </c>
      <c r="I41" s="3">
        <f>+Factors!B221/Factors!$B$235</f>
        <v>0.011391778107974244</v>
      </c>
      <c r="J41" s="3">
        <f>+Factors!H221/Factors!$H$235</f>
        <v>0.01072750623253003</v>
      </c>
    </row>
    <row r="42" spans="1:10" ht="12.75">
      <c r="A42" s="2" t="s">
        <v>38</v>
      </c>
      <c r="B42" s="3">
        <f>+Factors!D46</f>
        <v>0.005586205751661474</v>
      </c>
      <c r="C42" s="3">
        <v>0.012307903089534857</v>
      </c>
      <c r="D42" s="3">
        <f>+Factors!D109/Factors!$D$122</f>
        <v>0.026592773795338268</v>
      </c>
      <c r="E42" s="3"/>
      <c r="F42" s="3">
        <f>+Factors!H103/Factors!$H$116</f>
        <v>0.00837138508371385</v>
      </c>
      <c r="G42" s="3">
        <f>Factors!B166/Factors!$B$179</f>
        <v>0.010229929851909587</v>
      </c>
      <c r="H42" s="3">
        <f>Factors!H166/Factors!$H$179</f>
        <v>0.008304996076379807</v>
      </c>
      <c r="I42" s="3">
        <f>+Factors!B222/Factors!$B$235</f>
        <v>0.008750206372791811</v>
      </c>
      <c r="J42" s="3">
        <f>+Factors!H222/Factors!$H$235</f>
        <v>0.00702576112412178</v>
      </c>
    </row>
    <row r="43" spans="1:10" ht="12.75">
      <c r="A43" s="2" t="s">
        <v>34</v>
      </c>
      <c r="B43" s="3">
        <f>+Factors!D47</f>
        <v>0.0013944763243374854</v>
      </c>
      <c r="C43" s="3">
        <v>0.0022606352613431372</v>
      </c>
      <c r="D43" s="3">
        <f>+Factors!D110/Factors!$D$122</f>
        <v>0.024712254925141196</v>
      </c>
      <c r="E43" s="3"/>
      <c r="F43" s="3">
        <f>+Factors!H104/Factors!$H$116</f>
        <v>0.001141552511415525</v>
      </c>
      <c r="G43" s="3">
        <f>Factors!B167/Factors!$B$179</f>
        <v>0.0009742790335151987</v>
      </c>
      <c r="H43" s="3">
        <f>Factors!H167/Factors!$H$179</f>
        <v>0.0011770860580695788</v>
      </c>
      <c r="I43" s="3">
        <f>+Factors!B223/Factors!$B$235</f>
        <v>0.001981178801386825</v>
      </c>
      <c r="J43" s="3">
        <f>+Factors!H223/Factors!$H$235</f>
        <v>0.0013598247337009896</v>
      </c>
    </row>
    <row r="44" spans="1:10" ht="12.75">
      <c r="A44" s="2" t="s">
        <v>39</v>
      </c>
      <c r="B44" s="3">
        <f>+Factors!D48</f>
        <v>0.008009938410629008</v>
      </c>
      <c r="C44" s="3">
        <v>0.00980750348229169</v>
      </c>
      <c r="D44" s="3">
        <f>+Factors!D111/Factors!$D$122</f>
        <v>0.02210003744843365</v>
      </c>
      <c r="E44" s="3"/>
      <c r="F44" s="3">
        <f>+Factors!H105/Factors!$H$116</f>
        <v>0.010781329274479959</v>
      </c>
      <c r="G44" s="3">
        <f>Factors!B168/Factors!$B$179</f>
        <v>0.011886204208885425</v>
      </c>
      <c r="H44" s="3">
        <f>Factors!H168/Factors!$H$179</f>
        <v>0.007978027726916035</v>
      </c>
      <c r="I44" s="3">
        <f>+Factors!B224/Factors!$B$235</f>
        <v>0.006934125804853888</v>
      </c>
      <c r="J44" s="3">
        <f>+Factors!H224/Factors!$H$235</f>
        <v>0.01306942660723729</v>
      </c>
    </row>
    <row r="45" spans="1:10" ht="12.75">
      <c r="A45" s="2" t="s">
        <v>40</v>
      </c>
      <c r="B45" s="3">
        <f>+Factors!D49</f>
        <v>0.013986265514932518</v>
      </c>
      <c r="C45" s="3">
        <v>0.014043340259858882</v>
      </c>
      <c r="D45" s="3">
        <f>+Factors!D112/Factors!$D$122</f>
        <v>0.019344587996418108</v>
      </c>
      <c r="E45" s="3"/>
      <c r="F45" s="3">
        <f>+Factors!H106/Factors!$H$116</f>
        <v>0.014332825976661592</v>
      </c>
      <c r="G45" s="3">
        <f>Factors!B169/Factors!$B$179</f>
        <v>0.01510132501948558</v>
      </c>
      <c r="H45" s="3">
        <f>Factors!H169/Factors!$H$179</f>
        <v>0.01360188333769291</v>
      </c>
      <c r="I45" s="3">
        <f>+Factors!B225/Factors!$B$235</f>
        <v>0.01254746574211656</v>
      </c>
      <c r="J45" s="3">
        <f>+Factors!H225/Factors!$H$235</f>
        <v>0.013975976429704617</v>
      </c>
    </row>
    <row r="46" spans="1:10" ht="12.75">
      <c r="A46" s="2" t="s">
        <v>41</v>
      </c>
      <c r="B46" s="3">
        <f>+Factors!D50</f>
        <v>0.020278009883074266</v>
      </c>
      <c r="C46" s="3">
        <v>0.033772520722489895</v>
      </c>
      <c r="D46" s="3">
        <f>+Factors!D113/Factors!$D$122</f>
        <v>0.02127511896093374</v>
      </c>
      <c r="E46" s="3"/>
      <c r="F46" s="3">
        <f>+Factors!H107/Factors!$H$116</f>
        <v>0.023465246067985793</v>
      </c>
      <c r="G46" s="3">
        <f>Factors!B170/Factors!$B$179</f>
        <v>0.030397505845674203</v>
      </c>
      <c r="H46" s="3">
        <f>Factors!H170/Factors!$H$179</f>
        <v>0.03393931467433953</v>
      </c>
      <c r="I46" s="3">
        <f>+Factors!B226/Factors!$B$235</f>
        <v>0.026911012052171043</v>
      </c>
      <c r="J46" s="3">
        <f>+Factors!H226/Factors!$H$235</f>
        <v>0.0222104706504495</v>
      </c>
    </row>
    <row r="47" spans="1:10" ht="12.75">
      <c r="A47" s="2" t="s">
        <v>42</v>
      </c>
      <c r="B47" s="3">
        <f>+Factors!D51</f>
        <v>0.021462208031519592</v>
      </c>
      <c r="C47" s="3">
        <v>0.017982325942502226</v>
      </c>
      <c r="D47" s="3">
        <f>+Factors!D114/Factors!$D$122</f>
        <v>0.022871894542714447</v>
      </c>
      <c r="E47" s="3"/>
      <c r="F47" s="3">
        <f>+Factors!H108/Factors!$H$116</f>
        <v>0.026382546930492135</v>
      </c>
      <c r="G47" s="3">
        <f>Factors!B171/Factors!$B$179</f>
        <v>0.016465315666406858</v>
      </c>
      <c r="H47" s="3">
        <f>Factors!H171/Factors!$H$179</f>
        <v>0.017198535181794403</v>
      </c>
      <c r="I47" s="3">
        <f>+Factors!B227/Factors!$B$235</f>
        <v>0.016179626877992407</v>
      </c>
      <c r="J47" s="3">
        <f>+Factors!H227/Factors!$H$235</f>
        <v>0.020170733549898012</v>
      </c>
    </row>
    <row r="48" spans="1:10" ht="12.75">
      <c r="A48" s="2" t="s">
        <v>43</v>
      </c>
      <c r="B48" s="3">
        <f>+Factors!D52</f>
        <v>0.08113970771333551</v>
      </c>
      <c r="C48" s="3">
        <v>0.06755645879478456</v>
      </c>
      <c r="D48" s="3">
        <f>+Factors!D115/Factors!$D$122</f>
        <v>0.017318047636372434</v>
      </c>
      <c r="E48" s="3"/>
      <c r="F48" s="3">
        <f>+Factors!H109/Factors!$H$116</f>
        <v>0.053906646372399794</v>
      </c>
      <c r="G48" s="3">
        <f>Factors!B172/Factors!$B$179</f>
        <v>0.07570148090413094</v>
      </c>
      <c r="H48" s="3">
        <f>Factors!H172/Factors!$H$179</f>
        <v>0.08507716453047345</v>
      </c>
      <c r="I48" s="3">
        <f>+Factors!B228/Factors!$B$235</f>
        <v>0.08353970612514446</v>
      </c>
      <c r="J48" s="3">
        <f>+Factors!H228/Factors!$H$235</f>
        <v>0.05658381808566896</v>
      </c>
    </row>
    <row r="49" spans="1:10" ht="12.75">
      <c r="A49" s="2" t="s">
        <v>44</v>
      </c>
      <c r="B49" s="3">
        <f>+Factors!D53</f>
        <v>0.0044767116920199435</v>
      </c>
      <c r="C49" s="3">
        <v>0.004030324481081452</v>
      </c>
      <c r="D49" s="3">
        <f>+Factors!D116/Factors!$D$122</f>
        <v>0.019090239441746388</v>
      </c>
      <c r="E49" s="3"/>
      <c r="F49" s="3">
        <f>+Factors!H110/Factors!$H$116</f>
        <v>0.0050735667174023336</v>
      </c>
      <c r="G49" s="3">
        <f>Factors!B173/Factors!$B$179</f>
        <v>0.0036048324240062356</v>
      </c>
      <c r="H49" s="3">
        <f>Factors!H173/Factors!$H$179</f>
        <v>0.003465864504315982</v>
      </c>
      <c r="I49" s="3">
        <f>+Factors!B229/Factors!$B$235</f>
        <v>0.004457652303120356</v>
      </c>
      <c r="J49" s="3">
        <f>+Factors!H229/Factors!$H$235</f>
        <v>0.007932310946589107</v>
      </c>
    </row>
    <row r="50" spans="1:10" ht="12.75">
      <c r="A50" s="2" t="s">
        <v>45</v>
      </c>
      <c r="B50" s="3">
        <f>+Factors!D54</f>
        <v>0.0625051877839447</v>
      </c>
      <c r="C50" s="3">
        <v>0.05777179001210239</v>
      </c>
      <c r="D50" s="3">
        <f>+Factors!D117/Factors!$D$122</f>
        <v>0.02078829989073448</v>
      </c>
      <c r="E50" s="3"/>
      <c r="F50" s="3">
        <f>+Factors!H111/Factors!$H$116</f>
        <v>0.05276509386098427</v>
      </c>
      <c r="G50" s="3">
        <f>Factors!B174/Factors!$B$179</f>
        <v>0.06137957911145752</v>
      </c>
      <c r="H50" s="3">
        <f>Factors!H174/Factors!$H$179</f>
        <v>0.055192257389484696</v>
      </c>
      <c r="I50" s="3">
        <f>+Factors!B230/Factors!$B$235</f>
        <v>0.0709922403830279</v>
      </c>
      <c r="J50" s="3">
        <f>+Factors!H230/Factors!$H$235</f>
        <v>0.07667900581702802</v>
      </c>
    </row>
    <row r="51" spans="1:10" ht="12.75">
      <c r="A51" s="2" t="s">
        <v>46</v>
      </c>
      <c r="B51" s="3">
        <f>+Factors!D55</f>
        <v>0.02619070017098936</v>
      </c>
      <c r="C51" s="3">
        <v>0.035348114995547235</v>
      </c>
      <c r="D51" s="3">
        <f>+Factors!D118/Factors!$D$122</f>
        <v>0.021341563082883836</v>
      </c>
      <c r="E51" s="3"/>
      <c r="F51" s="3">
        <f>+Factors!H112/Factors!$H$116</f>
        <v>0.03526128868594622</v>
      </c>
      <c r="G51" s="3">
        <f>Factors!B175/Factors!$B$179</f>
        <v>0.028448947778643804</v>
      </c>
      <c r="H51" s="3">
        <f>Factors!H175/Factors!$H$179</f>
        <v>0.027923097044206122</v>
      </c>
      <c r="I51" s="3">
        <f>+Factors!B231/Factors!$B$235</f>
        <v>0.026415717351824335</v>
      </c>
      <c r="J51" s="3">
        <f>+Factors!H231/Factors!$H$235</f>
        <v>0.02493012011785148</v>
      </c>
    </row>
    <row r="52" spans="1:10" ht="12.75">
      <c r="A52" s="2" t="s">
        <v>47</v>
      </c>
      <c r="B52" s="3">
        <f>+Factors!D56</f>
        <v>0.0055806721154537855</v>
      </c>
      <c r="C52" s="3">
        <v>0.008403169456305802</v>
      </c>
      <c r="D52" s="3">
        <f>+Factors!D119/Factors!$D$122</f>
        <v>0.02227544078572767</v>
      </c>
      <c r="E52" s="3"/>
      <c r="F52" s="3">
        <f>+Factors!H113/Factors!$H$116</f>
        <v>0.007102993404363267</v>
      </c>
      <c r="G52" s="3">
        <f>Factors!B176/Factors!$B$179</f>
        <v>0.004384255650818394</v>
      </c>
      <c r="H52" s="3">
        <f>Factors!H176/Factors!$H$179</f>
        <v>0.005100706251634841</v>
      </c>
      <c r="I52" s="3">
        <f>+Factors!B232/Factors!$B$235</f>
        <v>0.008089813438996203</v>
      </c>
      <c r="J52" s="3">
        <f>+Factors!H232/Factors!$H$235</f>
        <v>0.007630127672433331</v>
      </c>
    </row>
    <row r="53" spans="1:10" ht="12.75">
      <c r="A53" s="2" t="s">
        <v>48</v>
      </c>
      <c r="B53" s="3">
        <f>+Factors!D57</f>
        <v>0.006834040716495216</v>
      </c>
      <c r="C53" s="3">
        <v>0.015950037677254357</v>
      </c>
      <c r="D53" s="3">
        <f>+Factors!D120/Factors!$D$122</f>
        <v>0.02524412806358786</v>
      </c>
      <c r="E53" s="3"/>
      <c r="F53" s="3">
        <f>+Factors!H114/Factors!$H$116</f>
        <v>0.013952308472856417</v>
      </c>
      <c r="G53" s="3">
        <f>Factors!B177/Factors!$B$179</f>
        <v>0.012568199532346063</v>
      </c>
      <c r="H53" s="3">
        <f>Factors!H177/Factors!$H$179</f>
        <v>0.01373267067747842</v>
      </c>
      <c r="I53" s="3">
        <f>+Factors!B233/Factors!$B$235</f>
        <v>0.010070992240383029</v>
      </c>
      <c r="J53" s="3">
        <f>+Factors!H233/Factors!$H$235</f>
        <v>0.006421394575810229</v>
      </c>
    </row>
    <row r="54" spans="1:10" ht="12.75">
      <c r="A54" s="2" t="s">
        <v>49</v>
      </c>
      <c r="B54" s="3">
        <f>+Factors!D58</f>
        <v>0.05163435945394078</v>
      </c>
      <c r="C54" s="3">
        <v>0.029993377937113236</v>
      </c>
      <c r="D54" s="3">
        <f>+Factors!D121/Factors!$D$122</f>
        <v>0.018878138408972196</v>
      </c>
      <c r="E54" s="3"/>
      <c r="F54" s="3">
        <f>+Factors!H115/Factors!$H$116</f>
        <v>0.0410958904109589</v>
      </c>
      <c r="G54" s="3">
        <f>Factors!B178/Factors!$B$179</f>
        <v>0.02396726422447389</v>
      </c>
      <c r="H54" s="3">
        <f>Factors!H178/Factors!$H$179</f>
        <v>0.022953178132356786</v>
      </c>
      <c r="I54" s="3">
        <f>+Factors!B234/Factors!$B$235</f>
        <v>0.0396235760277365</v>
      </c>
      <c r="J54" s="3">
        <f>+Factors!H234/Factors!$H$235</f>
        <v>0.03830172999924454</v>
      </c>
    </row>
    <row r="55" spans="1:10" ht="13.5" thickBot="1">
      <c r="A55" s="9" t="s">
        <v>2</v>
      </c>
      <c r="B55" s="8">
        <f>SUM(B9:B54)</f>
        <v>1</v>
      </c>
      <c r="C55" s="8">
        <f>SUM(C9:C54)</f>
        <v>0.9999999999999999</v>
      </c>
      <c r="D55" s="8">
        <f>SUM(D9:D54)</f>
        <v>0.9999999999999999</v>
      </c>
      <c r="E55" s="8"/>
      <c r="F55" s="8">
        <f>SUM(F9:F54)</f>
        <v>1.0000000000000002</v>
      </c>
      <c r="G55" s="8">
        <f>SUM(G9:G54)</f>
        <v>1</v>
      </c>
      <c r="H55" s="8">
        <f>SUM(H9:H54)</f>
        <v>0.9999999999999999</v>
      </c>
      <c r="I55" s="8">
        <f>SUM(I9:I54)</f>
        <v>0.9999999999999998</v>
      </c>
      <c r="J55" s="8">
        <f>SUM(J9:J54)</f>
        <v>1</v>
      </c>
    </row>
    <row r="56" ht="13.5" thickTop="1"/>
  </sheetData>
  <mergeCells count="2">
    <mergeCell ref="A1:J1"/>
    <mergeCell ref="A2:J2"/>
  </mergeCells>
  <printOptions horizontalCentered="1"/>
  <pageMargins left="0.42" right="0.7" top="0.44" bottom="0.42" header="0.3" footer="0.21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 topLeftCell="A133">
      <selection activeCell="L102" sqref="L102:M104"/>
    </sheetView>
  </sheetViews>
  <sheetFormatPr defaultColWidth="9.140625" defaultRowHeight="12.75"/>
  <cols>
    <col min="1" max="1" width="13.140625" style="0" customWidth="1"/>
    <col min="2" max="2" width="12.7109375" style="0" customWidth="1"/>
    <col min="3" max="3" width="12.140625" style="0" customWidth="1"/>
    <col min="4" max="4" width="9.8515625" style="0" customWidth="1"/>
    <col min="5" max="5" width="14.140625" style="0" customWidth="1"/>
    <col min="6" max="6" width="2.421875" style="1" customWidth="1"/>
    <col min="7" max="8" width="12.7109375" style="0" customWidth="1"/>
    <col min="9" max="9" width="12.00390625" style="0" customWidth="1"/>
    <col min="10" max="10" width="12.7109375" style="0" customWidth="1"/>
  </cols>
  <sheetData>
    <row r="1" spans="1:10" ht="18">
      <c r="A1" s="317" t="s">
        <v>163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5.5">
      <c r="A2" s="318" t="s">
        <v>164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1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</row>
    <row r="4" ht="4.35" customHeight="1" thickBot="1"/>
    <row r="5" spans="1:10" ht="15.75" thickBot="1">
      <c r="A5" s="331" t="s">
        <v>54</v>
      </c>
      <c r="B5" s="332"/>
      <c r="C5" s="332"/>
      <c r="D5" s="332"/>
      <c r="E5" s="333"/>
      <c r="G5" s="334" t="s">
        <v>53</v>
      </c>
      <c r="H5" s="335"/>
      <c r="I5" s="335"/>
      <c r="J5" s="336"/>
    </row>
    <row r="6" spans="1:10" ht="15">
      <c r="A6" s="155" t="s">
        <v>140</v>
      </c>
      <c r="B6" s="16"/>
      <c r="C6" s="16"/>
      <c r="D6" s="12"/>
      <c r="E6" s="156"/>
      <c r="F6" s="6"/>
      <c r="G6" s="141" t="s">
        <v>51</v>
      </c>
      <c r="H6" s="44"/>
      <c r="I6" s="45"/>
      <c r="J6" s="142"/>
    </row>
    <row r="7" spans="1:10" ht="15">
      <c r="A7" s="157"/>
      <c r="B7" s="12"/>
      <c r="C7" s="12"/>
      <c r="D7" s="12"/>
      <c r="E7" s="156"/>
      <c r="F7" s="6"/>
      <c r="G7" s="143" t="s">
        <v>52</v>
      </c>
      <c r="H7" s="46"/>
      <c r="I7" s="47"/>
      <c r="J7" s="144"/>
    </row>
    <row r="8" spans="1:10" ht="12.75">
      <c r="A8" s="158"/>
      <c r="B8" s="13"/>
      <c r="C8" s="13"/>
      <c r="D8" s="13"/>
      <c r="E8" s="159"/>
      <c r="F8" s="7"/>
      <c r="G8" s="145"/>
      <c r="H8" s="48"/>
      <c r="I8" s="48" t="s">
        <v>133</v>
      </c>
      <c r="J8" s="146"/>
    </row>
    <row r="9" spans="1:10" ht="15.75">
      <c r="A9" s="160"/>
      <c r="B9" s="106">
        <v>2010</v>
      </c>
      <c r="C9" s="107">
        <v>2009</v>
      </c>
      <c r="D9" s="89" t="s">
        <v>1</v>
      </c>
      <c r="E9" s="161"/>
      <c r="G9" s="147"/>
      <c r="H9" s="48" t="s">
        <v>150</v>
      </c>
      <c r="I9" s="48" t="s">
        <v>177</v>
      </c>
      <c r="J9" s="146" t="s">
        <v>1</v>
      </c>
    </row>
    <row r="10" spans="1:10" ht="15.75">
      <c r="A10" s="160"/>
      <c r="B10" s="106"/>
      <c r="C10" s="89" t="s">
        <v>133</v>
      </c>
      <c r="D10" s="107">
        <f>+B9</f>
        <v>2010</v>
      </c>
      <c r="E10" s="161"/>
      <c r="G10" s="147"/>
      <c r="H10" s="48"/>
      <c r="I10" s="48"/>
      <c r="J10" s="146"/>
    </row>
    <row r="11" spans="1:10" ht="12.75">
      <c r="A11" s="162" t="s">
        <v>0</v>
      </c>
      <c r="B11" s="90" t="s">
        <v>3</v>
      </c>
      <c r="C11" s="90" t="s">
        <v>3</v>
      </c>
      <c r="D11" s="90" t="s">
        <v>2</v>
      </c>
      <c r="E11" s="163"/>
      <c r="G11" s="147"/>
      <c r="H11" s="48" t="s">
        <v>3</v>
      </c>
      <c r="I11" s="48" t="s">
        <v>3</v>
      </c>
      <c r="J11" s="146" t="s">
        <v>143</v>
      </c>
    </row>
    <row r="12" spans="1:10" ht="12.75">
      <c r="A12" s="164"/>
      <c r="B12" s="14"/>
      <c r="C12" s="14"/>
      <c r="D12" s="14"/>
      <c r="E12" s="165"/>
      <c r="G12" s="148" t="s">
        <v>0</v>
      </c>
      <c r="H12" s="49"/>
      <c r="I12" s="49"/>
      <c r="J12" s="149"/>
    </row>
    <row r="13" spans="1:10" ht="12.75">
      <c r="A13" s="164" t="s">
        <v>5</v>
      </c>
      <c r="B13" s="17">
        <v>1830</v>
      </c>
      <c r="C13" s="254">
        <v>1730</v>
      </c>
      <c r="D13" s="15">
        <f aca="true" t="shared" si="0" ref="D13:D58">B13/$B$59</f>
        <v>0.0050632771300349174</v>
      </c>
      <c r="E13" s="166"/>
      <c r="F13" s="108"/>
      <c r="G13" s="150" t="s">
        <v>5</v>
      </c>
      <c r="H13" s="50">
        <v>509</v>
      </c>
      <c r="I13" s="50">
        <v>531</v>
      </c>
      <c r="J13" s="151">
        <f aca="true" t="shared" si="1" ref="J13:J58">H13/$H$59</f>
        <v>0.005064374266212962</v>
      </c>
    </row>
    <row r="14" spans="1:10" ht="12.75">
      <c r="A14" s="164" t="s">
        <v>6</v>
      </c>
      <c r="B14" s="17">
        <v>12095</v>
      </c>
      <c r="C14" s="254">
        <v>11889</v>
      </c>
      <c r="D14" s="15">
        <f t="shared" si="0"/>
        <v>0.0334646649659958</v>
      </c>
      <c r="E14" s="166"/>
      <c r="F14" s="108"/>
      <c r="G14" s="150" t="s">
        <v>6</v>
      </c>
      <c r="H14" s="50">
        <v>3561</v>
      </c>
      <c r="I14" s="50">
        <v>3735</v>
      </c>
      <c r="J14" s="151">
        <f t="shared" si="1"/>
        <v>0.03543072055399678</v>
      </c>
    </row>
    <row r="15" spans="1:10" ht="12.75">
      <c r="A15" s="164" t="s">
        <v>7</v>
      </c>
      <c r="B15" s="17">
        <v>715</v>
      </c>
      <c r="C15" s="255">
        <v>776</v>
      </c>
      <c r="D15" s="15">
        <f t="shared" si="0"/>
        <v>0.0019782749442486154</v>
      </c>
      <c r="E15" s="166"/>
      <c r="F15" s="108"/>
      <c r="G15" s="150" t="s">
        <v>7</v>
      </c>
      <c r="H15" s="50">
        <v>362</v>
      </c>
      <c r="I15" s="50">
        <v>378</v>
      </c>
      <c r="J15" s="151">
        <f t="shared" si="1"/>
        <v>0.0036017750184068613</v>
      </c>
    </row>
    <row r="16" spans="1:10" ht="12.75">
      <c r="A16" s="164" t="s">
        <v>8</v>
      </c>
      <c r="B16" s="17">
        <v>14479</v>
      </c>
      <c r="C16" s="254">
        <v>14699</v>
      </c>
      <c r="D16" s="15">
        <f t="shared" si="0"/>
        <v>0.04006075932556042</v>
      </c>
      <c r="E16" s="166"/>
      <c r="F16" s="108"/>
      <c r="G16" s="150" t="s">
        <v>8</v>
      </c>
      <c r="H16" s="50">
        <v>3888</v>
      </c>
      <c r="I16" s="50">
        <v>3985</v>
      </c>
      <c r="J16" s="151">
        <f t="shared" si="1"/>
        <v>0.03868425765625933</v>
      </c>
    </row>
    <row r="17" spans="1:10" ht="12.75">
      <c r="A17" s="164" t="s">
        <v>9</v>
      </c>
      <c r="B17" s="17">
        <v>1127</v>
      </c>
      <c r="C17" s="254">
        <v>1115</v>
      </c>
      <c r="D17" s="15">
        <f t="shared" si="0"/>
        <v>0.0031182040030324327</v>
      </c>
      <c r="E17" s="166"/>
      <c r="F17" s="108"/>
      <c r="G17" s="150" t="s">
        <v>9</v>
      </c>
      <c r="H17" s="50">
        <v>374</v>
      </c>
      <c r="I17" s="50">
        <v>390</v>
      </c>
      <c r="J17" s="151">
        <f t="shared" si="1"/>
        <v>0.0037211708753706247</v>
      </c>
    </row>
    <row r="18" spans="1:10" ht="12.75">
      <c r="A18" s="164" t="s">
        <v>10</v>
      </c>
      <c r="B18" s="17">
        <v>1802</v>
      </c>
      <c r="C18" s="254">
        <v>1923</v>
      </c>
      <c r="D18" s="15">
        <f t="shared" si="0"/>
        <v>0.004985806223127279</v>
      </c>
      <c r="E18" s="166"/>
      <c r="F18" s="108"/>
      <c r="G18" s="150" t="s">
        <v>10</v>
      </c>
      <c r="H18" s="50">
        <v>804</v>
      </c>
      <c r="I18" s="50">
        <v>798</v>
      </c>
      <c r="J18" s="151">
        <f t="shared" si="1"/>
        <v>0.007999522416572145</v>
      </c>
    </row>
    <row r="19" spans="1:10" ht="12.75">
      <c r="A19" s="164" t="s">
        <v>11</v>
      </c>
      <c r="B19" s="17">
        <v>12952</v>
      </c>
      <c r="C19" s="254">
        <v>13665</v>
      </c>
      <c r="D19" s="15">
        <f t="shared" si="0"/>
        <v>0.0358358280809903</v>
      </c>
      <c r="E19" s="166"/>
      <c r="F19" s="108"/>
      <c r="G19" s="150" t="s">
        <v>11</v>
      </c>
      <c r="H19" s="50">
        <v>2727</v>
      </c>
      <c r="I19" s="50">
        <v>2588</v>
      </c>
      <c r="J19" s="151">
        <f t="shared" si="1"/>
        <v>0.02713270849501522</v>
      </c>
    </row>
    <row r="20" spans="1:10" ht="12.75">
      <c r="A20" s="164" t="s">
        <v>12</v>
      </c>
      <c r="B20" s="17">
        <v>15727</v>
      </c>
      <c r="C20" s="254">
        <v>15150</v>
      </c>
      <c r="D20" s="15">
        <f t="shared" si="0"/>
        <v>0.043513748319158004</v>
      </c>
      <c r="E20" s="166"/>
      <c r="F20" s="108"/>
      <c r="G20" s="150" t="s">
        <v>12</v>
      </c>
      <c r="H20" s="50">
        <v>4445</v>
      </c>
      <c r="I20" s="50">
        <v>4372</v>
      </c>
      <c r="J20" s="151">
        <f t="shared" si="1"/>
        <v>0.04422621535032734</v>
      </c>
    </row>
    <row r="21" spans="1:10" ht="12.75">
      <c r="A21" s="164" t="s">
        <v>13</v>
      </c>
      <c r="B21" s="17">
        <v>1085</v>
      </c>
      <c r="C21" s="254">
        <v>935</v>
      </c>
      <c r="D21" s="15">
        <f t="shared" si="0"/>
        <v>0.0030019976426709756</v>
      </c>
      <c r="E21" s="166"/>
      <c r="F21" s="108"/>
      <c r="G21" s="150" t="s">
        <v>13</v>
      </c>
      <c r="H21" s="50">
        <v>331</v>
      </c>
      <c r="I21" s="50">
        <v>322</v>
      </c>
      <c r="J21" s="151">
        <f t="shared" si="1"/>
        <v>0.0032933357212504726</v>
      </c>
    </row>
    <row r="22" spans="1:10" ht="12.75">
      <c r="A22" s="164" t="s">
        <v>14</v>
      </c>
      <c r="B22" s="17">
        <v>27078</v>
      </c>
      <c r="C22" s="254">
        <v>28911</v>
      </c>
      <c r="D22" s="15">
        <f t="shared" si="0"/>
        <v>0.07491990061589371</v>
      </c>
      <c r="E22" s="166"/>
      <c r="F22" s="108"/>
      <c r="G22" s="150" t="s">
        <v>14</v>
      </c>
      <c r="H22" s="50">
        <v>5950</v>
      </c>
      <c r="I22" s="50">
        <v>6175</v>
      </c>
      <c r="J22" s="151">
        <f t="shared" si="1"/>
        <v>0.05920044574453266</v>
      </c>
    </row>
    <row r="23" spans="1:10" ht="12.75">
      <c r="A23" s="164" t="s">
        <v>15</v>
      </c>
      <c r="B23" s="17">
        <v>4415</v>
      </c>
      <c r="C23" s="254">
        <v>4202</v>
      </c>
      <c r="D23" s="15">
        <f t="shared" si="0"/>
        <v>0.012215501928472218</v>
      </c>
      <c r="E23" s="166"/>
      <c r="F23" s="108"/>
      <c r="G23" s="150" t="s">
        <v>15</v>
      </c>
      <c r="H23" s="50">
        <v>1477</v>
      </c>
      <c r="I23" s="50">
        <v>1563</v>
      </c>
      <c r="J23" s="151">
        <f t="shared" si="1"/>
        <v>0.014695640061289874</v>
      </c>
    </row>
    <row r="24" spans="1:10" ht="12.75">
      <c r="A24" s="164" t="s">
        <v>16</v>
      </c>
      <c r="B24" s="17">
        <v>2605</v>
      </c>
      <c r="C24" s="254">
        <v>2611</v>
      </c>
      <c r="D24" s="15">
        <f t="shared" si="0"/>
        <v>0.007207561160514186</v>
      </c>
      <c r="E24" s="166"/>
      <c r="F24" s="108"/>
      <c r="G24" s="150" t="s">
        <v>16</v>
      </c>
      <c r="H24" s="50">
        <v>914</v>
      </c>
      <c r="I24" s="50">
        <v>970</v>
      </c>
      <c r="J24" s="151">
        <f t="shared" si="1"/>
        <v>0.009093984438739976</v>
      </c>
    </row>
    <row r="25" spans="1:10" ht="12.75">
      <c r="A25" s="164" t="s">
        <v>17</v>
      </c>
      <c r="B25" s="17">
        <v>3571</v>
      </c>
      <c r="C25" s="254">
        <v>3427</v>
      </c>
      <c r="D25" s="15">
        <f t="shared" si="0"/>
        <v>0.009880307448827699</v>
      </c>
      <c r="E25" s="166"/>
      <c r="F25" s="108"/>
      <c r="G25" s="150" t="s">
        <v>17</v>
      </c>
      <c r="H25" s="50">
        <v>1177</v>
      </c>
      <c r="I25" s="50">
        <v>1265</v>
      </c>
      <c r="J25" s="151">
        <f t="shared" si="1"/>
        <v>0.01171074363719579</v>
      </c>
    </row>
    <row r="26" spans="1:10" ht="12.75">
      <c r="A26" s="164" t="s">
        <v>18</v>
      </c>
      <c r="B26" s="17">
        <v>2495</v>
      </c>
      <c r="C26" s="254">
        <v>2449</v>
      </c>
      <c r="D26" s="15">
        <f t="shared" si="0"/>
        <v>0.006903211169091322</v>
      </c>
      <c r="E26" s="166"/>
      <c r="F26" s="108"/>
      <c r="G26" s="150" t="s">
        <v>18</v>
      </c>
      <c r="H26" s="50">
        <v>904</v>
      </c>
      <c r="I26" s="50">
        <v>955</v>
      </c>
      <c r="J26" s="151">
        <f t="shared" si="1"/>
        <v>0.008994487891270173</v>
      </c>
    </row>
    <row r="27" spans="1:10" ht="12.75">
      <c r="A27" s="164" t="s">
        <v>19</v>
      </c>
      <c r="B27" s="17">
        <v>3084</v>
      </c>
      <c r="C27" s="254">
        <v>3225</v>
      </c>
      <c r="D27" s="15">
        <f t="shared" si="0"/>
        <v>0.008532867032255566</v>
      </c>
      <c r="E27" s="166"/>
      <c r="F27" s="108"/>
      <c r="G27" s="150" t="s">
        <v>19</v>
      </c>
      <c r="H27" s="50">
        <v>1189</v>
      </c>
      <c r="I27" s="50">
        <v>1279</v>
      </c>
      <c r="J27" s="151">
        <f t="shared" si="1"/>
        <v>0.011830139494159553</v>
      </c>
    </row>
    <row r="28" spans="1:10" ht="12.75">
      <c r="A28" s="164" t="s">
        <v>20</v>
      </c>
      <c r="B28" s="17">
        <v>5282</v>
      </c>
      <c r="C28" s="254">
        <v>5077</v>
      </c>
      <c r="D28" s="15">
        <f t="shared" si="0"/>
        <v>0.014614333224505154</v>
      </c>
      <c r="E28" s="166"/>
      <c r="F28" s="108"/>
      <c r="G28" s="150" t="s">
        <v>20</v>
      </c>
      <c r="H28" s="50">
        <v>1839</v>
      </c>
      <c r="I28" s="50">
        <v>1927</v>
      </c>
      <c r="J28" s="151">
        <f t="shared" si="1"/>
        <v>0.018297415079696736</v>
      </c>
    </row>
    <row r="29" spans="1:10" ht="12.75">
      <c r="A29" s="164" t="s">
        <v>21</v>
      </c>
      <c r="B29" s="17">
        <v>2858</v>
      </c>
      <c r="C29" s="254">
        <v>2964</v>
      </c>
      <c r="D29" s="15">
        <f t="shared" si="0"/>
        <v>0.007907566140786772</v>
      </c>
      <c r="E29" s="166"/>
      <c r="F29" s="108"/>
      <c r="G29" s="150" t="s">
        <v>21</v>
      </c>
      <c r="H29" s="50">
        <v>1269</v>
      </c>
      <c r="I29" s="50">
        <v>1307</v>
      </c>
      <c r="J29" s="151">
        <f t="shared" si="1"/>
        <v>0.012626111873917975</v>
      </c>
    </row>
    <row r="30" spans="1:10" ht="12.75">
      <c r="A30" s="164" t="s">
        <v>22</v>
      </c>
      <c r="B30" s="17">
        <v>11796</v>
      </c>
      <c r="C30" s="254">
        <v>11367</v>
      </c>
      <c r="D30" s="15">
        <f t="shared" si="0"/>
        <v>0.032637386352946385</v>
      </c>
      <c r="E30" s="166"/>
      <c r="F30" s="108"/>
      <c r="G30" s="150" t="s">
        <v>22</v>
      </c>
      <c r="H30" s="50">
        <v>2746</v>
      </c>
      <c r="I30" s="50">
        <v>2824</v>
      </c>
      <c r="J30" s="151">
        <f t="shared" si="1"/>
        <v>0.027321751935207847</v>
      </c>
    </row>
    <row r="31" spans="1:10" ht="12.75">
      <c r="A31" s="164" t="s">
        <v>23</v>
      </c>
      <c r="B31" s="17">
        <v>1711</v>
      </c>
      <c r="C31" s="254">
        <v>1605</v>
      </c>
      <c r="D31" s="15">
        <f t="shared" si="0"/>
        <v>0.004734025775677456</v>
      </c>
      <c r="E31" s="166"/>
      <c r="F31" s="108"/>
      <c r="G31" s="150" t="s">
        <v>23</v>
      </c>
      <c r="H31" s="50">
        <v>535</v>
      </c>
      <c r="I31" s="50">
        <v>599</v>
      </c>
      <c r="J31" s="151">
        <f t="shared" si="1"/>
        <v>0.005323065289634449</v>
      </c>
    </row>
    <row r="32" spans="1:10" ht="12.75">
      <c r="A32" s="164" t="s">
        <v>50</v>
      </c>
      <c r="B32" s="17">
        <v>1718</v>
      </c>
      <c r="C32" s="254">
        <v>1717</v>
      </c>
      <c r="D32" s="15">
        <f t="shared" si="0"/>
        <v>0.004753393502404365</v>
      </c>
      <c r="E32" s="166"/>
      <c r="F32" s="108"/>
      <c r="G32" s="150" t="s">
        <v>50</v>
      </c>
      <c r="H32" s="50">
        <v>565</v>
      </c>
      <c r="I32" s="50">
        <v>598</v>
      </c>
      <c r="J32" s="151">
        <f t="shared" si="1"/>
        <v>0.005621554932043858</v>
      </c>
    </row>
    <row r="33" spans="1:10" ht="12.75">
      <c r="A33" s="164" t="s">
        <v>24</v>
      </c>
      <c r="B33" s="17">
        <v>11135</v>
      </c>
      <c r="C33" s="254">
        <v>11905</v>
      </c>
      <c r="D33" s="15">
        <f t="shared" si="0"/>
        <v>0.030808519586305358</v>
      </c>
      <c r="E33" s="166"/>
      <c r="F33" s="108"/>
      <c r="G33" s="150" t="s">
        <v>24</v>
      </c>
      <c r="H33" s="50">
        <v>3652</v>
      </c>
      <c r="I33" s="50">
        <v>3833</v>
      </c>
      <c r="J33" s="151">
        <f t="shared" si="1"/>
        <v>0.03633613913597198</v>
      </c>
    </row>
    <row r="34" spans="1:10" ht="12.75">
      <c r="A34" s="164" t="s">
        <v>25</v>
      </c>
      <c r="B34" s="17">
        <v>4002</v>
      </c>
      <c r="C34" s="254">
        <v>4515</v>
      </c>
      <c r="D34" s="15">
        <f t="shared" si="0"/>
        <v>0.011072806051584557</v>
      </c>
      <c r="E34" s="166"/>
      <c r="F34" s="108"/>
      <c r="G34" s="150" t="s">
        <v>25</v>
      </c>
      <c r="H34" s="50">
        <v>1504</v>
      </c>
      <c r="I34" s="50">
        <v>1556</v>
      </c>
      <c r="J34" s="151">
        <f t="shared" si="1"/>
        <v>0.01496428073945834</v>
      </c>
    </row>
    <row r="35" spans="1:10" ht="12.75">
      <c r="A35" s="164" t="s">
        <v>26</v>
      </c>
      <c r="B35" s="17">
        <v>37170</v>
      </c>
      <c r="C35" s="254">
        <v>39039</v>
      </c>
      <c r="D35" s="15">
        <f t="shared" si="0"/>
        <v>0.10284262891988954</v>
      </c>
      <c r="E35" s="166"/>
      <c r="F35" s="108"/>
      <c r="G35" s="150" t="s">
        <v>26</v>
      </c>
      <c r="H35" s="50">
        <v>8748</v>
      </c>
      <c r="I35" s="50">
        <v>8515</v>
      </c>
      <c r="J35" s="151">
        <f t="shared" si="1"/>
        <v>0.0870395797265835</v>
      </c>
    </row>
    <row r="36" spans="1:10" ht="12.75">
      <c r="A36" s="164" t="s">
        <v>27</v>
      </c>
      <c r="B36" s="17">
        <v>5591</v>
      </c>
      <c r="C36" s="254">
        <v>5658</v>
      </c>
      <c r="D36" s="15">
        <f t="shared" si="0"/>
        <v>0.015469280018593018</v>
      </c>
      <c r="E36" s="166"/>
      <c r="F36" s="108"/>
      <c r="G36" s="150" t="s">
        <v>27</v>
      </c>
      <c r="H36" s="50">
        <v>1713</v>
      </c>
      <c r="I36" s="50">
        <v>1725</v>
      </c>
      <c r="J36" s="151">
        <f t="shared" si="1"/>
        <v>0.01704375858157722</v>
      </c>
    </row>
    <row r="37" spans="1:10" ht="12.75">
      <c r="A37" s="164" t="s">
        <v>28</v>
      </c>
      <c r="B37" s="17">
        <v>1603</v>
      </c>
      <c r="C37" s="254">
        <v>1796</v>
      </c>
      <c r="D37" s="15">
        <f t="shared" si="0"/>
        <v>0.00443520942046228</v>
      </c>
      <c r="E37" s="166"/>
      <c r="F37" s="108"/>
      <c r="G37" s="150" t="s">
        <v>28</v>
      </c>
      <c r="H37" s="50">
        <v>609</v>
      </c>
      <c r="I37" s="50">
        <v>647</v>
      </c>
      <c r="J37" s="151">
        <f t="shared" si="1"/>
        <v>0.00605933974091099</v>
      </c>
    </row>
    <row r="38" spans="1:10" ht="12.75">
      <c r="A38" s="164" t="s">
        <v>29</v>
      </c>
      <c r="B38" s="17">
        <v>18338</v>
      </c>
      <c r="C38" s="254">
        <v>19481</v>
      </c>
      <c r="D38" s="15">
        <f t="shared" si="0"/>
        <v>0.050737910388295254</v>
      </c>
      <c r="E38" s="166"/>
      <c r="F38" s="108"/>
      <c r="G38" s="150" t="s">
        <v>29</v>
      </c>
      <c r="H38" s="50">
        <v>6025</v>
      </c>
      <c r="I38" s="50">
        <v>6029</v>
      </c>
      <c r="J38" s="151">
        <f t="shared" si="1"/>
        <v>0.05994666985055619</v>
      </c>
    </row>
    <row r="39" spans="1:10" ht="12.75">
      <c r="A39" s="164" t="s">
        <v>30</v>
      </c>
      <c r="B39" s="17">
        <v>2227</v>
      </c>
      <c r="C39" s="254">
        <v>2311</v>
      </c>
      <c r="D39" s="15">
        <f t="shared" si="0"/>
        <v>0.006161703917261071</v>
      </c>
      <c r="E39" s="166"/>
      <c r="F39" s="108"/>
      <c r="G39" s="150" t="s">
        <v>30</v>
      </c>
      <c r="H39" s="50">
        <v>515</v>
      </c>
      <c r="I39" s="50">
        <v>618</v>
      </c>
      <c r="J39" s="151">
        <f t="shared" si="1"/>
        <v>0.005124072194694844</v>
      </c>
    </row>
    <row r="40" spans="1:10" ht="12.75">
      <c r="A40" s="164" t="s">
        <v>31</v>
      </c>
      <c r="B40" s="17">
        <v>4891</v>
      </c>
      <c r="C40" s="254">
        <v>5001</v>
      </c>
      <c r="D40" s="15">
        <f t="shared" si="0"/>
        <v>0.013532507345902065</v>
      </c>
      <c r="E40" s="166"/>
      <c r="F40" s="108"/>
      <c r="G40" s="150" t="s">
        <v>31</v>
      </c>
      <c r="H40" s="50">
        <v>1416</v>
      </c>
      <c r="I40" s="50">
        <v>1409</v>
      </c>
      <c r="J40" s="151">
        <f t="shared" si="1"/>
        <v>0.014088711121724076</v>
      </c>
    </row>
    <row r="41" spans="1:10" ht="12.75">
      <c r="A41" s="164" t="s">
        <v>32</v>
      </c>
      <c r="B41" s="17">
        <v>6154</v>
      </c>
      <c r="C41" s="254">
        <v>5929</v>
      </c>
      <c r="D41" s="15">
        <f t="shared" si="0"/>
        <v>0.01702699861105731</v>
      </c>
      <c r="E41" s="166"/>
      <c r="F41" s="108"/>
      <c r="G41" s="150" t="s">
        <v>32</v>
      </c>
      <c r="H41" s="50">
        <v>1514</v>
      </c>
      <c r="I41" s="50">
        <v>1456</v>
      </c>
      <c r="J41" s="151">
        <f t="shared" si="1"/>
        <v>0.015063777286928143</v>
      </c>
    </row>
    <row r="42" spans="1:10" ht="12.75">
      <c r="A42" s="164" t="s">
        <v>33</v>
      </c>
      <c r="B42" s="17">
        <v>5185</v>
      </c>
      <c r="C42" s="254">
        <v>5134</v>
      </c>
      <c r="D42" s="15">
        <f t="shared" si="0"/>
        <v>0.014345951868432266</v>
      </c>
      <c r="E42" s="166"/>
      <c r="F42" s="108"/>
      <c r="G42" s="150" t="s">
        <v>33</v>
      </c>
      <c r="H42" s="50">
        <v>1522</v>
      </c>
      <c r="I42" s="50">
        <v>1527</v>
      </c>
      <c r="J42" s="151">
        <f t="shared" si="1"/>
        <v>0.015143374524903986</v>
      </c>
    </row>
    <row r="43" spans="1:10" ht="12.75">
      <c r="A43" s="164" t="s">
        <v>35</v>
      </c>
      <c r="B43" s="17">
        <v>1355</v>
      </c>
      <c r="C43" s="254">
        <v>1459</v>
      </c>
      <c r="D43" s="15">
        <f t="shared" si="0"/>
        <v>0.003749038530708914</v>
      </c>
      <c r="E43" s="166"/>
      <c r="F43" s="108"/>
      <c r="G43" s="150" t="s">
        <v>35</v>
      </c>
      <c r="H43" s="50">
        <v>488</v>
      </c>
      <c r="I43" s="50">
        <v>550</v>
      </c>
      <c r="J43" s="151">
        <f t="shared" si="1"/>
        <v>0.004855431516526377</v>
      </c>
    </row>
    <row r="44" spans="1:10" ht="12.75">
      <c r="A44" s="164" t="s">
        <v>36</v>
      </c>
      <c r="B44" s="17">
        <v>20945</v>
      </c>
      <c r="C44" s="254">
        <v>21158</v>
      </c>
      <c r="D44" s="15">
        <f t="shared" si="0"/>
        <v>0.057951005185017126</v>
      </c>
      <c r="E44" s="166"/>
      <c r="F44" s="108"/>
      <c r="G44" s="150" t="s">
        <v>36</v>
      </c>
      <c r="H44" s="50">
        <v>5651</v>
      </c>
      <c r="I44" s="50">
        <v>5282</v>
      </c>
      <c r="J44" s="151">
        <f t="shared" si="1"/>
        <v>0.05622549897518556</v>
      </c>
    </row>
    <row r="45" spans="1:10" ht="12.75">
      <c r="A45" s="298" t="s">
        <v>37</v>
      </c>
      <c r="B45" s="17">
        <v>2696</v>
      </c>
      <c r="C45" s="299">
        <v>2843</v>
      </c>
      <c r="D45" s="297">
        <f t="shared" si="0"/>
        <v>0.007459341607964009</v>
      </c>
      <c r="E45" s="166"/>
      <c r="F45" s="108"/>
      <c r="G45" s="305" t="s">
        <v>37</v>
      </c>
      <c r="H45" s="50">
        <v>1084</v>
      </c>
      <c r="I45" s="50">
        <v>1114</v>
      </c>
      <c r="J45" s="304">
        <f t="shared" si="1"/>
        <v>0.010785425745726624</v>
      </c>
    </row>
    <row r="46" spans="1:10" ht="12.75">
      <c r="A46" s="298" t="s">
        <v>38</v>
      </c>
      <c r="B46" s="17">
        <v>2019</v>
      </c>
      <c r="C46" s="256">
        <v>2021</v>
      </c>
      <c r="D46" s="297">
        <f t="shared" si="0"/>
        <v>0.005586205751661474</v>
      </c>
      <c r="E46" s="166"/>
      <c r="F46" s="108"/>
      <c r="G46" s="305" t="s">
        <v>38</v>
      </c>
      <c r="H46" s="50">
        <v>814</v>
      </c>
      <c r="I46" s="50">
        <v>899</v>
      </c>
      <c r="J46" s="304">
        <f t="shared" si="1"/>
        <v>0.008099018964041948</v>
      </c>
    </row>
    <row r="47" spans="1:10" ht="12.75">
      <c r="A47" s="298" t="s">
        <v>34</v>
      </c>
      <c r="B47" s="17">
        <v>504</v>
      </c>
      <c r="C47" s="300">
        <v>483</v>
      </c>
      <c r="D47" s="297">
        <f t="shared" si="0"/>
        <v>0.0013944763243374854</v>
      </c>
      <c r="E47" s="166"/>
      <c r="F47" s="108"/>
      <c r="G47" s="305" t="s">
        <v>34</v>
      </c>
      <c r="H47" s="50">
        <v>159</v>
      </c>
      <c r="I47" s="50">
        <v>141</v>
      </c>
      <c r="J47" s="304">
        <f t="shared" si="1"/>
        <v>0.0015819951047698645</v>
      </c>
    </row>
    <row r="48" spans="1:10" ht="12.75">
      <c r="A48" s="298" t="s">
        <v>39</v>
      </c>
      <c r="B48" s="17">
        <v>2895</v>
      </c>
      <c r="C48" s="300">
        <v>3192</v>
      </c>
      <c r="D48" s="297">
        <f t="shared" si="0"/>
        <v>0.008009938410629008</v>
      </c>
      <c r="E48" s="166"/>
      <c r="F48" s="108"/>
      <c r="G48" s="305" t="s">
        <v>39</v>
      </c>
      <c r="H48" s="50">
        <v>882</v>
      </c>
      <c r="I48" s="50">
        <v>962</v>
      </c>
      <c r="J48" s="304">
        <f t="shared" si="1"/>
        <v>0.008775595486836606</v>
      </c>
    </row>
    <row r="49" spans="1:10" ht="12.75">
      <c r="A49" s="164" t="s">
        <v>40</v>
      </c>
      <c r="B49" s="17">
        <v>5055</v>
      </c>
      <c r="C49" s="254">
        <v>5123</v>
      </c>
      <c r="D49" s="15">
        <f t="shared" si="0"/>
        <v>0.013986265514932518</v>
      </c>
      <c r="E49" s="166"/>
      <c r="F49" s="108"/>
      <c r="G49" s="305" t="s">
        <v>40</v>
      </c>
      <c r="H49" s="50">
        <v>1496</v>
      </c>
      <c r="I49" s="50">
        <v>1510</v>
      </c>
      <c r="J49" s="304">
        <f t="shared" si="1"/>
        <v>0.014884683501482499</v>
      </c>
    </row>
    <row r="50" spans="1:10" ht="12.75">
      <c r="A50" s="164" t="s">
        <v>41</v>
      </c>
      <c r="B50" s="17">
        <v>7329</v>
      </c>
      <c r="C50" s="254">
        <v>7733</v>
      </c>
      <c r="D50" s="15">
        <f t="shared" si="0"/>
        <v>0.020278009883074266</v>
      </c>
      <c r="E50" s="166"/>
      <c r="F50" s="108"/>
      <c r="G50" s="150" t="s">
        <v>41</v>
      </c>
      <c r="H50" s="50">
        <v>2750</v>
      </c>
      <c r="I50" s="50">
        <v>2822</v>
      </c>
      <c r="J50" s="151">
        <f t="shared" si="1"/>
        <v>0.02736155055419577</v>
      </c>
    </row>
    <row r="51" spans="1:10" ht="12.75">
      <c r="A51" s="164" t="s">
        <v>42</v>
      </c>
      <c r="B51" s="17">
        <v>7757</v>
      </c>
      <c r="C51" s="254">
        <v>8235</v>
      </c>
      <c r="D51" s="15">
        <f t="shared" si="0"/>
        <v>0.021462208031519592</v>
      </c>
      <c r="E51" s="166"/>
      <c r="F51" s="108"/>
      <c r="G51" s="150" t="s">
        <v>42</v>
      </c>
      <c r="H51" s="50">
        <v>1949</v>
      </c>
      <c r="I51" s="50">
        <v>1985</v>
      </c>
      <c r="J51" s="151">
        <f t="shared" si="1"/>
        <v>0.019391877101864564</v>
      </c>
    </row>
    <row r="52" spans="1:10" ht="12.75">
      <c r="A52" s="164" t="s">
        <v>43</v>
      </c>
      <c r="B52" s="17">
        <v>29326</v>
      </c>
      <c r="C52" s="254">
        <v>30347</v>
      </c>
      <c r="D52" s="15">
        <f t="shared" si="0"/>
        <v>0.08113970771333551</v>
      </c>
      <c r="E52" s="166"/>
      <c r="F52" s="108"/>
      <c r="G52" s="150" t="s">
        <v>43</v>
      </c>
      <c r="H52" s="50">
        <v>6774</v>
      </c>
      <c r="I52" s="50">
        <v>6769</v>
      </c>
      <c r="J52" s="151">
        <f t="shared" si="1"/>
        <v>0.06739896125604442</v>
      </c>
    </row>
    <row r="53" spans="1:10" ht="12.75">
      <c r="A53" s="164" t="s">
        <v>44</v>
      </c>
      <c r="B53" s="17">
        <v>1618</v>
      </c>
      <c r="C53" s="254">
        <v>1587</v>
      </c>
      <c r="D53" s="15">
        <f t="shared" si="0"/>
        <v>0.0044767116920199435</v>
      </c>
      <c r="E53" s="166"/>
      <c r="F53" s="108"/>
      <c r="G53" s="150" t="s">
        <v>44</v>
      </c>
      <c r="H53" s="50">
        <v>399</v>
      </c>
      <c r="I53" s="50">
        <v>418</v>
      </c>
      <c r="J53" s="151">
        <f t="shared" si="1"/>
        <v>0.003969912244045131</v>
      </c>
    </row>
    <row r="54" spans="1:10" ht="12.75">
      <c r="A54" s="164" t="s">
        <v>45</v>
      </c>
      <c r="B54" s="17">
        <v>22591</v>
      </c>
      <c r="C54" s="254">
        <v>23307</v>
      </c>
      <c r="D54" s="15">
        <f t="shared" si="0"/>
        <v>0.0625051877839447</v>
      </c>
      <c r="E54" s="166"/>
      <c r="F54" s="108"/>
      <c r="G54" s="150" t="s">
        <v>45</v>
      </c>
      <c r="H54" s="50">
        <v>6252</v>
      </c>
      <c r="I54" s="50">
        <v>6336</v>
      </c>
      <c r="J54" s="151">
        <f t="shared" si="1"/>
        <v>0.06220524147812071</v>
      </c>
    </row>
    <row r="55" spans="1:10" ht="12.75">
      <c r="A55" s="164" t="s">
        <v>46</v>
      </c>
      <c r="B55" s="17">
        <v>9466</v>
      </c>
      <c r="C55" s="254">
        <v>9581</v>
      </c>
      <c r="D55" s="15">
        <f t="shared" si="0"/>
        <v>0.02619070017098936</v>
      </c>
      <c r="E55" s="166"/>
      <c r="F55" s="108"/>
      <c r="G55" s="150" t="s">
        <v>46</v>
      </c>
      <c r="H55" s="50">
        <v>3064</v>
      </c>
      <c r="I55" s="50">
        <v>3046</v>
      </c>
      <c r="J55" s="151">
        <f t="shared" si="1"/>
        <v>0.030485742144747578</v>
      </c>
    </row>
    <row r="56" spans="1:10" ht="12.75">
      <c r="A56" s="164" t="s">
        <v>47</v>
      </c>
      <c r="B56" s="17">
        <v>2017</v>
      </c>
      <c r="C56" s="254">
        <v>1941</v>
      </c>
      <c r="D56" s="15">
        <f t="shared" si="0"/>
        <v>0.0055806721154537855</v>
      </c>
      <c r="E56" s="166"/>
      <c r="F56" s="108"/>
      <c r="G56" s="150" t="s">
        <v>47</v>
      </c>
      <c r="H56" s="50">
        <v>687</v>
      </c>
      <c r="I56" s="50">
        <v>739</v>
      </c>
      <c r="J56" s="151">
        <f t="shared" si="1"/>
        <v>0.006835412811175452</v>
      </c>
    </row>
    <row r="57" spans="1:10" ht="12.75">
      <c r="A57" s="164" t="s">
        <v>48</v>
      </c>
      <c r="B57" s="17">
        <v>2470</v>
      </c>
      <c r="C57" s="254">
        <v>2646</v>
      </c>
      <c r="D57" s="15">
        <f t="shared" si="0"/>
        <v>0.006834040716495216</v>
      </c>
      <c r="E57" s="166"/>
      <c r="F57" s="108"/>
      <c r="G57" s="150" t="s">
        <v>48</v>
      </c>
      <c r="H57" s="50">
        <v>1100</v>
      </c>
      <c r="I57" s="50">
        <v>1130</v>
      </c>
      <c r="J57" s="151">
        <f t="shared" si="1"/>
        <v>0.010944620221678308</v>
      </c>
    </row>
    <row r="58" spans="1:10" ht="12.75">
      <c r="A58" s="164" t="s">
        <v>49</v>
      </c>
      <c r="B58" s="17">
        <v>18662</v>
      </c>
      <c r="C58" s="254">
        <v>18954</v>
      </c>
      <c r="D58" s="15">
        <f t="shared" si="0"/>
        <v>0.05163435945394078</v>
      </c>
      <c r="E58" s="166"/>
      <c r="F58" s="108"/>
      <c r="G58" s="150" t="s">
        <v>49</v>
      </c>
      <c r="H58" s="50">
        <v>4173</v>
      </c>
      <c r="I58" s="50">
        <v>4053</v>
      </c>
      <c r="J58" s="151">
        <f t="shared" si="1"/>
        <v>0.04151990925914871</v>
      </c>
    </row>
    <row r="59" spans="1:10" ht="15.75" thickBot="1">
      <c r="A59" s="167" t="s">
        <v>2</v>
      </c>
      <c r="B59" s="168">
        <f>SUM(B13:B58)</f>
        <v>361426</v>
      </c>
      <c r="C59" s="168">
        <f>SUM(C13:C58)</f>
        <v>370816</v>
      </c>
      <c r="D59" s="169">
        <f>SUM(D13:D58)</f>
        <v>1</v>
      </c>
      <c r="E59" s="170"/>
      <c r="F59" s="108"/>
      <c r="G59" s="152" t="s">
        <v>2</v>
      </c>
      <c r="H59" s="153">
        <f>SUM(H13:H58)</f>
        <v>100506</v>
      </c>
      <c r="I59" s="153">
        <f>SUM(I13:I58)</f>
        <v>101632</v>
      </c>
      <c r="J59" s="154">
        <f>SUM(J13:J58)</f>
        <v>0.9999999999999998</v>
      </c>
    </row>
    <row r="61" ht="6.95" customHeight="1"/>
    <row r="62" ht="13.5" thickBot="1"/>
    <row r="63" spans="1:10" ht="15.75" thickBot="1">
      <c r="A63" s="337" t="s">
        <v>180</v>
      </c>
      <c r="B63" s="338"/>
      <c r="C63" s="338"/>
      <c r="D63" s="338"/>
      <c r="E63" s="339"/>
      <c r="G63" s="340" t="s">
        <v>181</v>
      </c>
      <c r="H63" s="341"/>
      <c r="I63" s="341"/>
      <c r="J63" s="342"/>
    </row>
    <row r="64" spans="1:10" ht="15.75">
      <c r="A64" s="109" t="s">
        <v>179</v>
      </c>
      <c r="B64" s="40"/>
      <c r="C64" s="40"/>
      <c r="D64" s="40"/>
      <c r="E64" s="110"/>
      <c r="G64" s="259" t="s">
        <v>153</v>
      </c>
      <c r="H64" s="260"/>
      <c r="I64" s="260"/>
      <c r="J64" s="261"/>
    </row>
    <row r="65" spans="1:10" ht="15.75">
      <c r="A65" s="109" t="s">
        <v>178</v>
      </c>
      <c r="B65" s="40"/>
      <c r="C65" s="40"/>
      <c r="D65" s="40"/>
      <c r="E65" s="110"/>
      <c r="G65" s="262"/>
      <c r="H65" s="263"/>
      <c r="I65" s="263"/>
      <c r="J65" s="264"/>
    </row>
    <row r="66" spans="1:10" ht="15.75">
      <c r="A66" s="109" t="s">
        <v>117</v>
      </c>
      <c r="B66" s="40"/>
      <c r="C66" s="40"/>
      <c r="D66" s="40"/>
      <c r="E66" s="110"/>
      <c r="G66" s="265"/>
      <c r="H66" s="266"/>
      <c r="I66" s="266" t="s">
        <v>133</v>
      </c>
      <c r="J66" s="267" t="s">
        <v>4</v>
      </c>
    </row>
    <row r="67" spans="1:10" ht="15.75">
      <c r="A67" s="109" t="s">
        <v>141</v>
      </c>
      <c r="B67" s="40"/>
      <c r="C67" s="40"/>
      <c r="D67" s="40"/>
      <c r="E67" s="110"/>
      <c r="G67" s="265"/>
      <c r="H67" s="266" t="s">
        <v>150</v>
      </c>
      <c r="I67" s="266" t="s">
        <v>177</v>
      </c>
      <c r="J67" s="268" t="s">
        <v>159</v>
      </c>
    </row>
    <row r="68" spans="1:10" ht="12.75">
      <c r="A68" s="111"/>
      <c r="B68" s="41"/>
      <c r="C68" s="41"/>
      <c r="D68" s="41"/>
      <c r="E68" s="112"/>
      <c r="G68" s="265" t="s">
        <v>0</v>
      </c>
      <c r="H68" s="266" t="s">
        <v>3</v>
      </c>
      <c r="I68" s="266" t="s">
        <v>3</v>
      </c>
      <c r="J68" s="268" t="s">
        <v>2</v>
      </c>
    </row>
    <row r="69" spans="1:10" ht="15">
      <c r="A69" s="113"/>
      <c r="B69" s="27" t="s">
        <v>55</v>
      </c>
      <c r="C69" s="27"/>
      <c r="D69" s="27"/>
      <c r="E69" s="114"/>
      <c r="G69" s="269"/>
      <c r="H69" s="270"/>
      <c r="I69" s="270"/>
      <c r="J69" s="271" t="str">
        <f>+H67</f>
        <v>2010-2011</v>
      </c>
    </row>
    <row r="70" spans="1:10" ht="15">
      <c r="A70" s="115"/>
      <c r="B70" s="28" t="s">
        <v>124</v>
      </c>
      <c r="C70" s="28"/>
      <c r="D70" s="28"/>
      <c r="E70" s="116"/>
      <c r="G70" s="272" t="s">
        <v>5</v>
      </c>
      <c r="H70" s="258">
        <v>36</v>
      </c>
      <c r="I70" s="258">
        <v>37</v>
      </c>
      <c r="J70" s="273">
        <f aca="true" t="shared" si="2" ref="J70:J115">H70/$H$116</f>
        <v>0.0045662100456621</v>
      </c>
    </row>
    <row r="71" spans="1:10" ht="15">
      <c r="A71" s="115"/>
      <c r="B71" s="29"/>
      <c r="C71" s="29"/>
      <c r="D71" s="29"/>
      <c r="E71" s="117"/>
      <c r="G71" s="272" t="s">
        <v>6</v>
      </c>
      <c r="H71" s="258">
        <v>338</v>
      </c>
      <c r="I71" s="258">
        <v>342</v>
      </c>
      <c r="J71" s="273">
        <f t="shared" si="2"/>
        <v>0.04287163876204972</v>
      </c>
    </row>
    <row r="72" spans="1:10" ht="15.75">
      <c r="A72" s="115"/>
      <c r="B72" s="30">
        <v>2009</v>
      </c>
      <c r="C72" s="172" t="s">
        <v>176</v>
      </c>
      <c r="D72" s="31"/>
      <c r="E72" s="171">
        <f>+B72</f>
        <v>2009</v>
      </c>
      <c r="G72" s="272" t="s">
        <v>7</v>
      </c>
      <c r="H72" s="258">
        <v>43</v>
      </c>
      <c r="I72" s="258">
        <v>29</v>
      </c>
      <c r="J72" s="273">
        <f t="shared" si="2"/>
        <v>0.005454084221207509</v>
      </c>
    </row>
    <row r="73" spans="1:10" ht="15">
      <c r="A73" s="115"/>
      <c r="B73" s="32" t="s">
        <v>71</v>
      </c>
      <c r="C73" s="33" t="s">
        <v>71</v>
      </c>
      <c r="D73" s="33" t="s">
        <v>188</v>
      </c>
      <c r="E73" s="118" t="s">
        <v>74</v>
      </c>
      <c r="G73" s="272" t="s">
        <v>8</v>
      </c>
      <c r="H73" s="258">
        <v>353</v>
      </c>
      <c r="I73" s="258">
        <v>391</v>
      </c>
      <c r="J73" s="273">
        <f t="shared" si="2"/>
        <v>0.044774226281075594</v>
      </c>
    </row>
    <row r="74" spans="1:10" ht="15">
      <c r="A74" s="115" t="s">
        <v>0</v>
      </c>
      <c r="B74" s="32" t="s">
        <v>161</v>
      </c>
      <c r="C74" s="34" t="s">
        <v>161</v>
      </c>
      <c r="D74" s="33" t="s">
        <v>0</v>
      </c>
      <c r="E74" s="118" t="s">
        <v>76</v>
      </c>
      <c r="G74" s="272" t="s">
        <v>9</v>
      </c>
      <c r="H74" s="258">
        <v>32</v>
      </c>
      <c r="I74" s="258">
        <v>37</v>
      </c>
      <c r="J74" s="273">
        <f t="shared" si="2"/>
        <v>0.004058853373921867</v>
      </c>
    </row>
    <row r="75" spans="1:10" ht="15">
      <c r="A75" s="119"/>
      <c r="B75" s="35" t="s">
        <v>160</v>
      </c>
      <c r="C75" s="36" t="s">
        <v>160</v>
      </c>
      <c r="D75" s="37" t="s">
        <v>75</v>
      </c>
      <c r="E75" s="120" t="s">
        <v>77</v>
      </c>
      <c r="G75" s="272" t="s">
        <v>10</v>
      </c>
      <c r="H75" s="258">
        <v>70</v>
      </c>
      <c r="I75" s="258">
        <v>55</v>
      </c>
      <c r="J75" s="273">
        <f t="shared" si="2"/>
        <v>0.008878741755454084</v>
      </c>
    </row>
    <row r="76" spans="1:10" ht="12.75">
      <c r="A76" s="121" t="s">
        <v>5</v>
      </c>
      <c r="B76" s="38">
        <v>26509</v>
      </c>
      <c r="C76" s="257">
        <v>26368</v>
      </c>
      <c r="D76" s="39">
        <f aca="true" t="shared" si="3" ref="D76:D121">$B$122/B76</f>
        <v>1.2261873326040214</v>
      </c>
      <c r="E76" s="122">
        <f aca="true" t="shared" si="4" ref="E76:E121">D76/$D$122</f>
        <v>0.023715710335945984</v>
      </c>
      <c r="F76" s="4"/>
      <c r="G76" s="272" t="s">
        <v>11</v>
      </c>
      <c r="H76" s="258">
        <v>193</v>
      </c>
      <c r="I76" s="258">
        <v>185</v>
      </c>
      <c r="J76" s="273">
        <f t="shared" si="2"/>
        <v>0.02447995941146626</v>
      </c>
    </row>
    <row r="77" spans="1:10" ht="12.75">
      <c r="A77" s="123" t="s">
        <v>6</v>
      </c>
      <c r="B77" s="38">
        <v>34157</v>
      </c>
      <c r="C77" s="257">
        <v>33978</v>
      </c>
      <c r="D77" s="39">
        <f t="shared" si="3"/>
        <v>0.9516350967590831</v>
      </c>
      <c r="E77" s="122">
        <f t="shared" si="4"/>
        <v>0.018405590809953805</v>
      </c>
      <c r="F77" s="4"/>
      <c r="G77" s="272" t="s">
        <v>12</v>
      </c>
      <c r="H77" s="258">
        <v>416</v>
      </c>
      <c r="I77" s="258">
        <v>439</v>
      </c>
      <c r="J77" s="273">
        <f t="shared" si="2"/>
        <v>0.05276509386098427</v>
      </c>
    </row>
    <row r="78" spans="1:10" ht="12.75">
      <c r="A78" s="123" t="s">
        <v>7</v>
      </c>
      <c r="B78" s="38">
        <v>23949</v>
      </c>
      <c r="C78" s="257">
        <v>22962</v>
      </c>
      <c r="D78" s="39">
        <f t="shared" si="3"/>
        <v>1.3572591757484656</v>
      </c>
      <c r="E78" s="122">
        <f t="shared" si="4"/>
        <v>0.02625077311351589</v>
      </c>
      <c r="F78" s="4"/>
      <c r="G78" s="272" t="s">
        <v>13</v>
      </c>
      <c r="H78" s="258">
        <v>18</v>
      </c>
      <c r="I78" s="258">
        <v>22</v>
      </c>
      <c r="J78" s="273">
        <f t="shared" si="2"/>
        <v>0.00228310502283105</v>
      </c>
    </row>
    <row r="79" spans="1:10" ht="12.75">
      <c r="A79" s="123" t="s">
        <v>8</v>
      </c>
      <c r="B79" s="38">
        <v>30280</v>
      </c>
      <c r="C79" s="257">
        <v>30760</v>
      </c>
      <c r="D79" s="39">
        <f t="shared" si="3"/>
        <v>1.0734808454425364</v>
      </c>
      <c r="E79" s="122">
        <f t="shared" si="4"/>
        <v>0.020762211535521536</v>
      </c>
      <c r="F79" s="4"/>
      <c r="G79" s="272" t="s">
        <v>14</v>
      </c>
      <c r="H79" s="258">
        <v>462</v>
      </c>
      <c r="I79" s="258">
        <v>453</v>
      </c>
      <c r="J79" s="273">
        <f t="shared" si="2"/>
        <v>0.05859969558599695</v>
      </c>
    </row>
    <row r="80" spans="1:10" ht="12.75">
      <c r="A80" s="123" t="s">
        <v>9</v>
      </c>
      <c r="B80" s="38">
        <v>26505</v>
      </c>
      <c r="C80" s="257">
        <v>25805</v>
      </c>
      <c r="D80" s="39">
        <f t="shared" si="3"/>
        <v>1.2263723825693265</v>
      </c>
      <c r="E80" s="122">
        <f t="shared" si="4"/>
        <v>0.023719289390514695</v>
      </c>
      <c r="F80" s="4"/>
      <c r="G80" s="272" t="s">
        <v>15</v>
      </c>
      <c r="H80" s="258">
        <v>54</v>
      </c>
      <c r="I80" s="258">
        <v>79</v>
      </c>
      <c r="J80" s="273">
        <f t="shared" si="2"/>
        <v>0.00684931506849315</v>
      </c>
    </row>
    <row r="81" spans="1:10" ht="12.75">
      <c r="A81" s="123" t="s">
        <v>10</v>
      </c>
      <c r="B81" s="38">
        <v>24706</v>
      </c>
      <c r="C81" s="257">
        <v>23955</v>
      </c>
      <c r="D81" s="39">
        <f t="shared" si="3"/>
        <v>1.3156723063223508</v>
      </c>
      <c r="E81" s="122">
        <f t="shared" si="4"/>
        <v>0.0254464407551037</v>
      </c>
      <c r="F81" s="4"/>
      <c r="G81" s="272" t="s">
        <v>16</v>
      </c>
      <c r="H81" s="258">
        <v>96</v>
      </c>
      <c r="I81" s="258">
        <v>124</v>
      </c>
      <c r="J81" s="273">
        <f t="shared" si="2"/>
        <v>0.0121765601217656</v>
      </c>
    </row>
    <row r="82" spans="1:10" ht="12.75">
      <c r="A82" s="123" t="s">
        <v>11</v>
      </c>
      <c r="B82" s="38">
        <v>42918</v>
      </c>
      <c r="C82" s="257">
        <v>45151</v>
      </c>
      <c r="D82" s="39">
        <f t="shared" si="3"/>
        <v>0.7573745281699986</v>
      </c>
      <c r="E82" s="122">
        <f t="shared" si="4"/>
        <v>0.014648393804361622</v>
      </c>
      <c r="F82" s="4"/>
      <c r="G82" s="272" t="s">
        <v>17</v>
      </c>
      <c r="H82" s="258">
        <v>40</v>
      </c>
      <c r="I82" s="258">
        <v>77</v>
      </c>
      <c r="J82" s="273">
        <f t="shared" si="2"/>
        <v>0.0050735667174023336</v>
      </c>
    </row>
    <row r="83" spans="1:10" ht="12.75">
      <c r="A83" s="123" t="s">
        <v>12</v>
      </c>
      <c r="B83" s="38">
        <v>30571</v>
      </c>
      <c r="C83" s="257">
        <v>30715</v>
      </c>
      <c r="D83" s="39">
        <f t="shared" si="3"/>
        <v>1.063262569101436</v>
      </c>
      <c r="E83" s="122">
        <f t="shared" si="4"/>
        <v>0.02056457967667371</v>
      </c>
      <c r="F83" s="4"/>
      <c r="G83" s="272" t="s">
        <v>18</v>
      </c>
      <c r="H83" s="258">
        <v>101</v>
      </c>
      <c r="I83" s="258">
        <v>94</v>
      </c>
      <c r="J83" s="273">
        <f t="shared" si="2"/>
        <v>0.012810755961440892</v>
      </c>
    </row>
    <row r="84" spans="1:10" ht="12.75">
      <c r="A84" s="123" t="s">
        <v>13</v>
      </c>
      <c r="B84" s="38">
        <v>33930</v>
      </c>
      <c r="C84" s="257">
        <v>33892</v>
      </c>
      <c r="D84" s="39">
        <f t="shared" si="3"/>
        <v>0.9580017683465959</v>
      </c>
      <c r="E84" s="122">
        <f t="shared" si="4"/>
        <v>0.01852872871487156</v>
      </c>
      <c r="F84" s="4"/>
      <c r="G84" s="272" t="s">
        <v>19</v>
      </c>
      <c r="H84" s="258">
        <v>116</v>
      </c>
      <c r="I84" s="258">
        <v>154</v>
      </c>
      <c r="J84" s="273">
        <f t="shared" si="2"/>
        <v>0.014713343480466767</v>
      </c>
    </row>
    <row r="85" spans="1:10" ht="12.75">
      <c r="A85" s="123" t="s">
        <v>14</v>
      </c>
      <c r="B85" s="38">
        <v>39536</v>
      </c>
      <c r="C85" s="257">
        <v>40518</v>
      </c>
      <c r="D85" s="39">
        <f t="shared" si="3"/>
        <v>0.8221620801295022</v>
      </c>
      <c r="E85" s="122">
        <f t="shared" si="4"/>
        <v>0.01590145096356718</v>
      </c>
      <c r="F85" s="4"/>
      <c r="G85" s="272" t="s">
        <v>20</v>
      </c>
      <c r="H85" s="258">
        <v>170</v>
      </c>
      <c r="I85" s="258">
        <v>194</v>
      </c>
      <c r="J85" s="273">
        <f t="shared" si="2"/>
        <v>0.021562658548959918</v>
      </c>
    </row>
    <row r="86" spans="1:10" ht="12.75">
      <c r="A86" s="123" t="s">
        <v>15</v>
      </c>
      <c r="B86" s="38">
        <v>25211</v>
      </c>
      <c r="C86" s="257">
        <v>26270</v>
      </c>
      <c r="D86" s="39">
        <f t="shared" si="3"/>
        <v>1.2893181547737098</v>
      </c>
      <c r="E86" s="122">
        <f t="shared" si="4"/>
        <v>0.024936724655729325</v>
      </c>
      <c r="F86" s="4"/>
      <c r="G86" s="272" t="s">
        <v>21</v>
      </c>
      <c r="H86" s="258">
        <v>94</v>
      </c>
      <c r="I86" s="258">
        <v>94</v>
      </c>
      <c r="J86" s="273">
        <f t="shared" si="2"/>
        <v>0.011922881785895484</v>
      </c>
    </row>
    <row r="87" spans="1:10" ht="12.75">
      <c r="A87" s="123" t="s">
        <v>16</v>
      </c>
      <c r="B87" s="38">
        <v>28000</v>
      </c>
      <c r="C87" s="257">
        <v>28236</v>
      </c>
      <c r="D87" s="39">
        <f t="shared" si="3"/>
        <v>1.1608928571428572</v>
      </c>
      <c r="E87" s="122">
        <f t="shared" si="4"/>
        <v>0.022452848760556858</v>
      </c>
      <c r="F87" s="4"/>
      <c r="G87" s="272" t="s">
        <v>22</v>
      </c>
      <c r="H87" s="258">
        <v>222</v>
      </c>
      <c r="I87" s="258">
        <v>228</v>
      </c>
      <c r="J87" s="273">
        <f t="shared" si="2"/>
        <v>0.02815829528158295</v>
      </c>
    </row>
    <row r="88" spans="1:10" ht="12.75">
      <c r="A88" s="123" t="s">
        <v>17</v>
      </c>
      <c r="B88" s="38">
        <v>26021</v>
      </c>
      <c r="C88" s="257">
        <v>26191</v>
      </c>
      <c r="D88" s="39">
        <f t="shared" si="3"/>
        <v>1.2491833519080742</v>
      </c>
      <c r="E88" s="122">
        <f t="shared" si="4"/>
        <v>0.02416047674169294</v>
      </c>
      <c r="F88" s="4"/>
      <c r="G88" s="272" t="s">
        <v>23</v>
      </c>
      <c r="H88" s="258">
        <v>78</v>
      </c>
      <c r="I88" s="258">
        <v>52</v>
      </c>
      <c r="J88" s="273">
        <f t="shared" si="2"/>
        <v>0.00989345509893455</v>
      </c>
    </row>
    <row r="89" spans="1:10" ht="12.75">
      <c r="A89" s="123" t="s">
        <v>18</v>
      </c>
      <c r="B89" s="38">
        <v>25647</v>
      </c>
      <c r="C89" s="257">
        <v>25417</v>
      </c>
      <c r="D89" s="39">
        <f t="shared" si="3"/>
        <v>1.267399695870862</v>
      </c>
      <c r="E89" s="122">
        <f t="shared" si="4"/>
        <v>0.02451279936427621</v>
      </c>
      <c r="F89" s="4"/>
      <c r="G89" s="272" t="s">
        <v>50</v>
      </c>
      <c r="H89" s="258">
        <v>15</v>
      </c>
      <c r="I89" s="258">
        <v>27</v>
      </c>
      <c r="J89" s="273">
        <f t="shared" si="2"/>
        <v>0.001902587519025875</v>
      </c>
    </row>
    <row r="90" spans="1:10" ht="12.75">
      <c r="A90" s="123" t="s">
        <v>19</v>
      </c>
      <c r="B90" s="38">
        <v>27806</v>
      </c>
      <c r="C90" s="257">
        <v>27526</v>
      </c>
      <c r="D90" s="39">
        <f t="shared" si="3"/>
        <v>1.1689923038193195</v>
      </c>
      <c r="E90" s="122">
        <f t="shared" si="4"/>
        <v>0.0226095002983382</v>
      </c>
      <c r="F90" s="4"/>
      <c r="G90" s="272" t="s">
        <v>24</v>
      </c>
      <c r="H90" s="258">
        <v>340</v>
      </c>
      <c r="I90" s="258">
        <v>392</v>
      </c>
      <c r="J90" s="273">
        <f t="shared" si="2"/>
        <v>0.043125317097919835</v>
      </c>
    </row>
    <row r="91" spans="1:10" ht="12.75">
      <c r="A91" s="123" t="s">
        <v>20</v>
      </c>
      <c r="B91" s="38">
        <v>29855</v>
      </c>
      <c r="C91" s="257">
        <v>29952</v>
      </c>
      <c r="D91" s="39">
        <f t="shared" si="3"/>
        <v>1.0887623513649305</v>
      </c>
      <c r="E91" s="122">
        <f t="shared" si="4"/>
        <v>0.021057771404977124</v>
      </c>
      <c r="F91" s="4"/>
      <c r="G91" s="272" t="s">
        <v>25</v>
      </c>
      <c r="H91" s="258">
        <v>129</v>
      </c>
      <c r="I91" s="258">
        <v>142</v>
      </c>
      <c r="J91" s="273">
        <f t="shared" si="2"/>
        <v>0.016362252663622526</v>
      </c>
    </row>
    <row r="92" spans="1:10" ht="12.75">
      <c r="A92" s="123" t="s">
        <v>21</v>
      </c>
      <c r="B92" s="38">
        <v>24772</v>
      </c>
      <c r="C92" s="257">
        <v>24408</v>
      </c>
      <c r="D92" s="39">
        <f t="shared" si="3"/>
        <v>1.3121669626998225</v>
      </c>
      <c r="E92" s="122">
        <f t="shared" si="4"/>
        <v>0.025378643843678026</v>
      </c>
      <c r="F92" s="4"/>
      <c r="G92" s="272" t="s">
        <v>26</v>
      </c>
      <c r="H92" s="258">
        <v>787</v>
      </c>
      <c r="I92" s="258">
        <v>738</v>
      </c>
      <c r="J92" s="273">
        <f t="shared" si="2"/>
        <v>0.09982242516489091</v>
      </c>
    </row>
    <row r="93" spans="1:10" ht="12.75">
      <c r="A93" s="123" t="s">
        <v>22</v>
      </c>
      <c r="B93" s="38">
        <v>30265</v>
      </c>
      <c r="C93" s="257">
        <v>31063</v>
      </c>
      <c r="D93" s="39">
        <f t="shared" si="3"/>
        <v>1.074012886172146</v>
      </c>
      <c r="E93" s="122">
        <f t="shared" si="4"/>
        <v>0.020772501744443814</v>
      </c>
      <c r="F93" s="4"/>
      <c r="G93" s="272" t="s">
        <v>27</v>
      </c>
      <c r="H93" s="258">
        <v>126</v>
      </c>
      <c r="I93" s="258">
        <v>135</v>
      </c>
      <c r="J93" s="273">
        <f t="shared" si="2"/>
        <v>0.01598173515981735</v>
      </c>
    </row>
    <row r="94" spans="1:10" ht="12.75">
      <c r="A94" s="123" t="s">
        <v>23</v>
      </c>
      <c r="B94" s="38">
        <v>31352</v>
      </c>
      <c r="C94" s="257">
        <v>30429</v>
      </c>
      <c r="D94" s="39">
        <f t="shared" si="3"/>
        <v>1.0367759632559326</v>
      </c>
      <c r="E94" s="122">
        <f t="shared" si="4"/>
        <v>0.020052301776460578</v>
      </c>
      <c r="F94" s="4"/>
      <c r="G94" s="272" t="s">
        <v>28</v>
      </c>
      <c r="H94" s="258">
        <v>45</v>
      </c>
      <c r="I94" s="258">
        <v>46</v>
      </c>
      <c r="J94" s="273">
        <f t="shared" si="2"/>
        <v>0.005707762557077625</v>
      </c>
    </row>
    <row r="95" spans="1:10" ht="12.75">
      <c r="A95" s="123" t="s">
        <v>50</v>
      </c>
      <c r="B95" s="38">
        <v>27395</v>
      </c>
      <c r="C95" s="257">
        <v>27113</v>
      </c>
      <c r="D95" s="39">
        <f t="shared" si="3"/>
        <v>1.1865303887570724</v>
      </c>
      <c r="E95" s="122">
        <f t="shared" si="4"/>
        <v>0.022948704701426976</v>
      </c>
      <c r="F95" s="4"/>
      <c r="G95" s="272" t="s">
        <v>29</v>
      </c>
      <c r="H95" s="258">
        <v>349</v>
      </c>
      <c r="I95" s="258">
        <v>380</v>
      </c>
      <c r="J95" s="273">
        <f t="shared" si="2"/>
        <v>0.04426686960933536</v>
      </c>
    </row>
    <row r="96" spans="1:10" ht="12.75">
      <c r="A96" s="123" t="s">
        <v>24</v>
      </c>
      <c r="B96" s="38">
        <v>34178</v>
      </c>
      <c r="C96" s="257">
        <v>34248</v>
      </c>
      <c r="D96" s="39">
        <f t="shared" si="3"/>
        <v>0.9510503832874949</v>
      </c>
      <c r="E96" s="122">
        <f t="shared" si="4"/>
        <v>0.018394281856620988</v>
      </c>
      <c r="F96" s="4"/>
      <c r="G96" s="272" t="s">
        <v>30</v>
      </c>
      <c r="H96" s="258">
        <v>33</v>
      </c>
      <c r="I96" s="258">
        <v>69</v>
      </c>
      <c r="J96" s="273">
        <f t="shared" si="2"/>
        <v>0.004185692541856925</v>
      </c>
    </row>
    <row r="97" spans="1:10" ht="12.75">
      <c r="A97" s="123" t="s">
        <v>25</v>
      </c>
      <c r="B97" s="38">
        <v>37177</v>
      </c>
      <c r="C97" s="257">
        <v>37374</v>
      </c>
      <c r="D97" s="39">
        <f t="shared" si="3"/>
        <v>0.8743309035156145</v>
      </c>
      <c r="E97" s="122">
        <f t="shared" si="4"/>
        <v>0.01691044907592307</v>
      </c>
      <c r="F97" s="4"/>
      <c r="G97" s="272" t="s">
        <v>31</v>
      </c>
      <c r="H97" s="258">
        <v>110</v>
      </c>
      <c r="I97" s="258">
        <v>141</v>
      </c>
      <c r="J97" s="273">
        <f t="shared" si="2"/>
        <v>0.013952308472856417</v>
      </c>
    </row>
    <row r="98" spans="1:10" ht="12.75">
      <c r="A98" s="123" t="s">
        <v>26</v>
      </c>
      <c r="B98" s="38">
        <v>35963</v>
      </c>
      <c r="C98" s="257">
        <v>37254</v>
      </c>
      <c r="D98" s="39">
        <f t="shared" si="3"/>
        <v>0.9038456191085282</v>
      </c>
      <c r="E98" s="122">
        <f t="shared" si="4"/>
        <v>0.01748129369895704</v>
      </c>
      <c r="F98" s="4"/>
      <c r="G98" s="272" t="s">
        <v>32</v>
      </c>
      <c r="H98" s="258">
        <v>120</v>
      </c>
      <c r="I98" s="258">
        <v>128</v>
      </c>
      <c r="J98" s="273">
        <f t="shared" si="2"/>
        <v>0.015220700152207</v>
      </c>
    </row>
    <row r="99" spans="1:10" ht="12.75">
      <c r="A99" s="123" t="s">
        <v>27</v>
      </c>
      <c r="B99" s="38">
        <v>29676</v>
      </c>
      <c r="C99" s="257">
        <v>29650</v>
      </c>
      <c r="D99" s="39">
        <f t="shared" si="3"/>
        <v>1.0953295592397898</v>
      </c>
      <c r="E99" s="122">
        <f t="shared" si="4"/>
        <v>0.021184787885685136</v>
      </c>
      <c r="F99" s="4"/>
      <c r="G99" s="272" t="s">
        <v>33</v>
      </c>
      <c r="H99" s="258">
        <v>160</v>
      </c>
      <c r="I99" s="258">
        <v>158</v>
      </c>
      <c r="J99" s="273">
        <f t="shared" si="2"/>
        <v>0.020294266869609334</v>
      </c>
    </row>
    <row r="100" spans="1:10" ht="12.75">
      <c r="A100" s="123" t="s">
        <v>28</v>
      </c>
      <c r="B100" s="38">
        <v>25891</v>
      </c>
      <c r="C100" s="257">
        <v>25440</v>
      </c>
      <c r="D100" s="39">
        <f t="shared" si="3"/>
        <v>1.2554555637093971</v>
      </c>
      <c r="E100" s="122">
        <f t="shared" si="4"/>
        <v>0.024281787698257777</v>
      </c>
      <c r="F100" s="4"/>
      <c r="G100" s="272" t="s">
        <v>35</v>
      </c>
      <c r="H100" s="258">
        <v>27</v>
      </c>
      <c r="I100" s="258">
        <v>33</v>
      </c>
      <c r="J100" s="273">
        <f t="shared" si="2"/>
        <v>0.003424657534246575</v>
      </c>
    </row>
    <row r="101" spans="1:10" ht="12.75">
      <c r="A101" s="123" t="s">
        <v>29</v>
      </c>
      <c r="B101" s="38">
        <v>29101</v>
      </c>
      <c r="C101" s="257">
        <v>29963</v>
      </c>
      <c r="D101" s="39">
        <f t="shared" si="3"/>
        <v>1.1169719253633896</v>
      </c>
      <c r="E101" s="122">
        <f t="shared" si="4"/>
        <v>0.021603373261935743</v>
      </c>
      <c r="F101" s="4"/>
      <c r="G101" s="272" t="s">
        <v>36</v>
      </c>
      <c r="H101" s="258">
        <v>314</v>
      </c>
      <c r="I101" s="258">
        <v>337</v>
      </c>
      <c r="J101" s="273">
        <f t="shared" si="2"/>
        <v>0.03982749873160832</v>
      </c>
    </row>
    <row r="102" spans="1:10" ht="12.75">
      <c r="A102" s="123" t="s">
        <v>30</v>
      </c>
      <c r="B102" s="38">
        <v>26625</v>
      </c>
      <c r="C102" s="257">
        <v>27304</v>
      </c>
      <c r="D102" s="39">
        <f t="shared" si="3"/>
        <v>1.2208450704225353</v>
      </c>
      <c r="E102" s="122">
        <f t="shared" si="4"/>
        <v>0.023612385551008155</v>
      </c>
      <c r="F102" s="4"/>
      <c r="G102" s="309" t="s">
        <v>37</v>
      </c>
      <c r="H102" s="258">
        <v>82</v>
      </c>
      <c r="I102" s="258">
        <v>67</v>
      </c>
      <c r="J102" s="273">
        <f t="shared" si="2"/>
        <v>0.010400811770674784</v>
      </c>
    </row>
    <row r="103" spans="1:10" ht="12.75">
      <c r="A103" s="123" t="s">
        <v>31</v>
      </c>
      <c r="B103" s="38">
        <v>33382</v>
      </c>
      <c r="C103" s="257">
        <v>33542</v>
      </c>
      <c r="D103" s="39">
        <f t="shared" si="3"/>
        <v>0.973728356599365</v>
      </c>
      <c r="E103" s="122">
        <f t="shared" si="4"/>
        <v>0.01883289692935091</v>
      </c>
      <c r="F103" s="4"/>
      <c r="G103" s="309" t="s">
        <v>38</v>
      </c>
      <c r="H103" s="258">
        <v>66</v>
      </c>
      <c r="I103" s="258">
        <v>81</v>
      </c>
      <c r="J103" s="273">
        <f t="shared" si="2"/>
        <v>0.00837138508371385</v>
      </c>
    </row>
    <row r="104" spans="1:10" ht="12.75">
      <c r="A104" s="123" t="s">
        <v>32</v>
      </c>
      <c r="B104" s="38">
        <v>22897</v>
      </c>
      <c r="C104" s="257">
        <v>23617</v>
      </c>
      <c r="D104" s="39">
        <f t="shared" si="3"/>
        <v>1.4196182906057562</v>
      </c>
      <c r="E104" s="122">
        <f t="shared" si="4"/>
        <v>0.027456861828868064</v>
      </c>
      <c r="F104" s="4"/>
      <c r="G104" s="309" t="s">
        <v>34</v>
      </c>
      <c r="H104" s="258">
        <v>9</v>
      </c>
      <c r="I104" s="258">
        <v>9</v>
      </c>
      <c r="J104" s="273">
        <f t="shared" si="2"/>
        <v>0.001141552511415525</v>
      </c>
    </row>
    <row r="105" spans="1:10" ht="12.75">
      <c r="A105" s="123" t="s">
        <v>33</v>
      </c>
      <c r="B105" s="38">
        <v>26945</v>
      </c>
      <c r="C105" s="257">
        <v>27819</v>
      </c>
      <c r="D105" s="39">
        <f t="shared" si="3"/>
        <v>1.2063462609018372</v>
      </c>
      <c r="E105" s="122">
        <f t="shared" si="4"/>
        <v>0.02333196382614927</v>
      </c>
      <c r="F105" s="4"/>
      <c r="G105" s="309" t="s">
        <v>39</v>
      </c>
      <c r="H105" s="258">
        <v>85</v>
      </c>
      <c r="I105" s="258">
        <v>92</v>
      </c>
      <c r="J105" s="273">
        <f t="shared" si="2"/>
        <v>0.010781329274479959</v>
      </c>
    </row>
    <row r="106" spans="1:10" ht="12.75">
      <c r="A106" s="123" t="s">
        <v>35</v>
      </c>
      <c r="B106" s="38">
        <v>24872</v>
      </c>
      <c r="C106" s="257">
        <v>24648</v>
      </c>
      <c r="D106" s="39">
        <f t="shared" si="3"/>
        <v>1.3068912833708588</v>
      </c>
      <c r="E106" s="122">
        <f t="shared" si="4"/>
        <v>0.025276606838838533</v>
      </c>
      <c r="F106" s="4"/>
      <c r="G106" s="309" t="s">
        <v>40</v>
      </c>
      <c r="H106" s="258">
        <v>113</v>
      </c>
      <c r="I106" s="258">
        <v>117</v>
      </c>
      <c r="J106" s="273">
        <f t="shared" si="2"/>
        <v>0.014332825976661592</v>
      </c>
    </row>
    <row r="107" spans="1:10" ht="12.75">
      <c r="A107" s="295" t="s">
        <v>36</v>
      </c>
      <c r="B107" s="38">
        <v>35773</v>
      </c>
      <c r="C107" s="257">
        <v>36797</v>
      </c>
      <c r="D107" s="39">
        <f t="shared" si="3"/>
        <v>0.9086461856707573</v>
      </c>
      <c r="E107" s="122">
        <f t="shared" si="4"/>
        <v>0.0175741415395855</v>
      </c>
      <c r="F107" s="4"/>
      <c r="G107" s="272" t="s">
        <v>41</v>
      </c>
      <c r="H107" s="258">
        <v>185</v>
      </c>
      <c r="I107" s="258">
        <v>232</v>
      </c>
      <c r="J107" s="273">
        <f t="shared" si="2"/>
        <v>0.023465246067985793</v>
      </c>
    </row>
    <row r="108" spans="1:10" ht="12.75">
      <c r="A108" s="295" t="s">
        <v>37</v>
      </c>
      <c r="B108" s="38">
        <v>24750</v>
      </c>
      <c r="C108" s="296">
        <v>24423</v>
      </c>
      <c r="D108" s="39">
        <f t="shared" si="3"/>
        <v>1.3133333333333332</v>
      </c>
      <c r="E108" s="122">
        <f t="shared" si="4"/>
        <v>0.025401202638205736</v>
      </c>
      <c r="F108" s="4"/>
      <c r="G108" s="272" t="s">
        <v>42</v>
      </c>
      <c r="H108" s="258">
        <v>208</v>
      </c>
      <c r="I108" s="258">
        <v>214</v>
      </c>
      <c r="J108" s="273">
        <f t="shared" si="2"/>
        <v>0.026382546930492135</v>
      </c>
    </row>
    <row r="109" spans="1:10" ht="12.75">
      <c r="A109" s="295" t="s">
        <v>38</v>
      </c>
      <c r="B109" s="38">
        <v>23641</v>
      </c>
      <c r="C109" s="296">
        <v>23817</v>
      </c>
      <c r="D109" s="39">
        <f t="shared" si="3"/>
        <v>1.3749418383317118</v>
      </c>
      <c r="E109" s="122">
        <f t="shared" si="4"/>
        <v>0.026592773795338268</v>
      </c>
      <c r="F109" s="4"/>
      <c r="G109" s="272" t="s">
        <v>43</v>
      </c>
      <c r="H109" s="258">
        <v>425</v>
      </c>
      <c r="I109" s="258">
        <v>458</v>
      </c>
      <c r="J109" s="273">
        <f t="shared" si="2"/>
        <v>0.053906646372399794</v>
      </c>
    </row>
    <row r="110" spans="1:10" ht="12.75">
      <c r="A110" s="295" t="s">
        <v>34</v>
      </c>
      <c r="B110" s="38">
        <v>25440</v>
      </c>
      <c r="C110" s="296">
        <v>24807</v>
      </c>
      <c r="D110" s="39">
        <f t="shared" si="3"/>
        <v>1.2777122641509433</v>
      </c>
      <c r="E110" s="122">
        <f t="shared" si="4"/>
        <v>0.024712254925141196</v>
      </c>
      <c r="F110" s="4"/>
      <c r="G110" s="272" t="s">
        <v>44</v>
      </c>
      <c r="H110" s="258">
        <v>40</v>
      </c>
      <c r="I110" s="258">
        <v>43</v>
      </c>
      <c r="J110" s="273">
        <f t="shared" si="2"/>
        <v>0.0050735667174023336</v>
      </c>
    </row>
    <row r="111" spans="1:10" ht="12.75">
      <c r="A111" s="295" t="s">
        <v>39</v>
      </c>
      <c r="B111" s="38">
        <v>28447</v>
      </c>
      <c r="C111" s="296">
        <v>28628</v>
      </c>
      <c r="D111" s="39">
        <f t="shared" si="3"/>
        <v>1.1426512461771012</v>
      </c>
      <c r="E111" s="122">
        <f t="shared" si="4"/>
        <v>0.02210003744843365</v>
      </c>
      <c r="F111" s="4"/>
      <c r="G111" s="272" t="s">
        <v>45</v>
      </c>
      <c r="H111" s="258">
        <v>416</v>
      </c>
      <c r="I111" s="258">
        <v>430</v>
      </c>
      <c r="J111" s="273">
        <f t="shared" si="2"/>
        <v>0.05276509386098427</v>
      </c>
    </row>
    <row r="112" spans="1:10" ht="12.75">
      <c r="A112" s="295" t="s">
        <v>40</v>
      </c>
      <c r="B112" s="38">
        <v>32499</v>
      </c>
      <c r="C112" s="257">
        <v>32954</v>
      </c>
      <c r="D112" s="39">
        <f t="shared" si="3"/>
        <v>1.0001846210652636</v>
      </c>
      <c r="E112" s="122">
        <f t="shared" si="4"/>
        <v>0.019344587996418108</v>
      </c>
      <c r="F112" s="4"/>
      <c r="G112" s="272" t="s">
        <v>46</v>
      </c>
      <c r="H112" s="258">
        <v>278</v>
      </c>
      <c r="I112" s="258">
        <v>275</v>
      </c>
      <c r="J112" s="273">
        <f t="shared" si="2"/>
        <v>0.03526128868594622</v>
      </c>
    </row>
    <row r="113" spans="1:10" ht="12.75">
      <c r="A113" s="295" t="s">
        <v>41</v>
      </c>
      <c r="B113" s="38">
        <v>29550</v>
      </c>
      <c r="C113" s="257">
        <v>28721</v>
      </c>
      <c r="D113" s="39">
        <f t="shared" si="3"/>
        <v>1.1</v>
      </c>
      <c r="E113" s="122">
        <f t="shared" si="4"/>
        <v>0.02127511896093374</v>
      </c>
      <c r="F113" s="4"/>
      <c r="G113" s="272" t="s">
        <v>47</v>
      </c>
      <c r="H113" s="258">
        <v>56</v>
      </c>
      <c r="I113" s="258">
        <v>60</v>
      </c>
      <c r="J113" s="273">
        <f t="shared" si="2"/>
        <v>0.007102993404363267</v>
      </c>
    </row>
    <row r="114" spans="1:10" ht="12.75">
      <c r="A114" s="123" t="s">
        <v>42</v>
      </c>
      <c r="B114" s="38">
        <v>27487</v>
      </c>
      <c r="C114" s="257">
        <v>28002</v>
      </c>
      <c r="D114" s="39">
        <f t="shared" si="3"/>
        <v>1.1825590279041</v>
      </c>
      <c r="E114" s="122">
        <f t="shared" si="4"/>
        <v>0.022871894542714447</v>
      </c>
      <c r="F114" s="4"/>
      <c r="G114" s="272" t="s">
        <v>48</v>
      </c>
      <c r="H114" s="258">
        <v>110</v>
      </c>
      <c r="I114" s="258">
        <v>107</v>
      </c>
      <c r="J114" s="273">
        <f t="shared" si="2"/>
        <v>0.013952308472856417</v>
      </c>
    </row>
    <row r="115" spans="1:10" ht="12.75">
      <c r="A115" s="123" t="s">
        <v>43</v>
      </c>
      <c r="B115" s="38">
        <v>36302</v>
      </c>
      <c r="C115" s="257">
        <v>36824</v>
      </c>
      <c r="D115" s="39">
        <f t="shared" si="3"/>
        <v>0.8954052118340587</v>
      </c>
      <c r="E115" s="122">
        <f t="shared" si="4"/>
        <v>0.017318047636372434</v>
      </c>
      <c r="F115" s="4"/>
      <c r="G115" s="272" t="s">
        <v>49</v>
      </c>
      <c r="H115" s="258">
        <v>324</v>
      </c>
      <c r="I115" s="258">
        <v>326</v>
      </c>
      <c r="J115" s="273">
        <f t="shared" si="2"/>
        <v>0.0410958904109589</v>
      </c>
    </row>
    <row r="116" spans="1:10" ht="15.75" thickBot="1">
      <c r="A116" s="123" t="s">
        <v>44</v>
      </c>
      <c r="B116" s="38">
        <v>32932</v>
      </c>
      <c r="C116" s="257">
        <v>32311</v>
      </c>
      <c r="D116" s="39">
        <f t="shared" si="3"/>
        <v>0.9870338880116604</v>
      </c>
      <c r="E116" s="122">
        <f t="shared" si="4"/>
        <v>0.019090239441746388</v>
      </c>
      <c r="F116" s="4"/>
      <c r="G116" s="274" t="s">
        <v>2</v>
      </c>
      <c r="H116" s="275">
        <f>SUM(H70:H115)</f>
        <v>7884</v>
      </c>
      <c r="I116" s="275">
        <f>SUM(I70:I115)</f>
        <v>8323</v>
      </c>
      <c r="J116" s="276">
        <f>SUM(J70:J115)</f>
        <v>1.0000000000000002</v>
      </c>
    </row>
    <row r="117" spans="1:6" ht="12.75">
      <c r="A117" s="123" t="s">
        <v>45</v>
      </c>
      <c r="B117" s="38">
        <v>30242</v>
      </c>
      <c r="C117" s="257">
        <v>31061</v>
      </c>
      <c r="D117" s="39">
        <f t="shared" si="3"/>
        <v>1.0748297070299584</v>
      </c>
      <c r="E117" s="122">
        <f t="shared" si="4"/>
        <v>0.02078829989073448</v>
      </c>
      <c r="F117" s="4"/>
    </row>
    <row r="118" spans="1:6" ht="12.75">
      <c r="A118" s="123" t="s">
        <v>46</v>
      </c>
      <c r="B118" s="38">
        <v>29458</v>
      </c>
      <c r="C118" s="257">
        <v>29545</v>
      </c>
      <c r="D118" s="39">
        <f t="shared" si="3"/>
        <v>1.1034353995519044</v>
      </c>
      <c r="E118" s="122">
        <f t="shared" si="4"/>
        <v>0.021341563082883836</v>
      </c>
      <c r="F118" s="4"/>
    </row>
    <row r="119" spans="1:6" ht="12.75">
      <c r="A119" s="123" t="s">
        <v>47</v>
      </c>
      <c r="B119" s="38">
        <v>28223</v>
      </c>
      <c r="C119" s="257">
        <v>28042</v>
      </c>
      <c r="D119" s="39">
        <f t="shared" si="3"/>
        <v>1.151720228182688</v>
      </c>
      <c r="E119" s="122">
        <f t="shared" si="4"/>
        <v>0.02227544078572767</v>
      </c>
      <c r="F119" s="4"/>
    </row>
    <row r="120" spans="1:6" ht="12.75">
      <c r="A120" s="123" t="s">
        <v>48</v>
      </c>
      <c r="B120" s="38">
        <v>24904</v>
      </c>
      <c r="C120" s="257">
        <v>24280</v>
      </c>
      <c r="D120" s="39">
        <f t="shared" si="3"/>
        <v>1.3052120141342756</v>
      </c>
      <c r="E120" s="122">
        <f t="shared" si="4"/>
        <v>0.02524412806358786</v>
      </c>
      <c r="F120" s="4"/>
    </row>
    <row r="121" spans="1:6" ht="12.75">
      <c r="A121" s="123" t="s">
        <v>49</v>
      </c>
      <c r="B121" s="38">
        <v>33302</v>
      </c>
      <c r="C121" s="257">
        <v>34028</v>
      </c>
      <c r="D121" s="39">
        <f t="shared" si="3"/>
        <v>0.976067503453246</v>
      </c>
      <c r="E121" s="122">
        <f t="shared" si="4"/>
        <v>0.018878138408972196</v>
      </c>
      <c r="F121" s="4"/>
    </row>
    <row r="122" spans="1:6" ht="15.75" thickBot="1">
      <c r="A122" s="124" t="s">
        <v>139</v>
      </c>
      <c r="B122" s="253">
        <v>32505</v>
      </c>
      <c r="C122" s="253">
        <v>33063</v>
      </c>
      <c r="D122" s="125">
        <f>SUM(D76:D121)</f>
        <v>51.703588685913616</v>
      </c>
      <c r="E122" s="126">
        <f>SUM(E76:E121)</f>
        <v>0.9999999999999999</v>
      </c>
      <c r="F122" s="4"/>
    </row>
    <row r="124" ht="13.5" thickBot="1"/>
    <row r="125" spans="1:10" ht="15.75" thickBot="1">
      <c r="A125" s="328" t="s">
        <v>186</v>
      </c>
      <c r="B125" s="329"/>
      <c r="C125" s="329"/>
      <c r="D125" s="330"/>
      <c r="E125" s="88"/>
      <c r="G125" s="325" t="s">
        <v>185</v>
      </c>
      <c r="H125" s="326"/>
      <c r="I125" s="326"/>
      <c r="J125" s="327"/>
    </row>
    <row r="126" spans="1:10" ht="15">
      <c r="A126" s="91" t="s">
        <v>187</v>
      </c>
      <c r="B126" s="51"/>
      <c r="C126" s="51"/>
      <c r="D126" s="52"/>
      <c r="E126" s="1"/>
      <c r="G126" s="277" t="s">
        <v>184</v>
      </c>
      <c r="H126" s="278"/>
      <c r="I126" s="278"/>
      <c r="J126" s="279"/>
    </row>
    <row r="127" spans="1:10" ht="12.75">
      <c r="A127" s="53"/>
      <c r="B127" s="54"/>
      <c r="C127" s="54"/>
      <c r="D127" s="55"/>
      <c r="E127" s="1"/>
      <c r="G127" s="280"/>
      <c r="H127" s="281"/>
      <c r="I127" s="281"/>
      <c r="J127" s="282"/>
    </row>
    <row r="128" spans="1:10" ht="12.75">
      <c r="A128" s="56"/>
      <c r="B128" s="92" t="s">
        <v>3</v>
      </c>
      <c r="C128" s="92" t="s">
        <v>3</v>
      </c>
      <c r="D128" s="92"/>
      <c r="G128" s="283"/>
      <c r="H128" s="284" t="s">
        <v>3</v>
      </c>
      <c r="I128" s="284" t="s">
        <v>3</v>
      </c>
      <c r="J128" s="283"/>
    </row>
    <row r="129" spans="1:10" ht="12.75">
      <c r="A129" s="57"/>
      <c r="B129" s="58" t="s">
        <v>162</v>
      </c>
      <c r="C129" s="58" t="s">
        <v>190</v>
      </c>
      <c r="D129" s="58" t="s">
        <v>1</v>
      </c>
      <c r="G129" s="285"/>
      <c r="H129" s="286" t="s">
        <v>162</v>
      </c>
      <c r="I129" s="286" t="s">
        <v>190</v>
      </c>
      <c r="J129" s="286" t="s">
        <v>1</v>
      </c>
    </row>
    <row r="130" spans="1:10" ht="12.75">
      <c r="A130" s="57"/>
      <c r="B130" s="58"/>
      <c r="C130" s="58" t="s">
        <v>191</v>
      </c>
      <c r="D130" s="58"/>
      <c r="G130" s="285"/>
      <c r="H130" s="286"/>
      <c r="I130" s="286" t="s">
        <v>189</v>
      </c>
      <c r="J130" s="286"/>
    </row>
    <row r="131" spans="1:10" ht="12.75">
      <c r="A131" s="57" t="s">
        <v>0</v>
      </c>
      <c r="B131" s="58" t="s">
        <v>148</v>
      </c>
      <c r="C131" s="58" t="s">
        <v>177</v>
      </c>
      <c r="D131" s="58" t="str">
        <f>+B132</f>
        <v>2010-2011</v>
      </c>
      <c r="G131" s="285" t="s">
        <v>0</v>
      </c>
      <c r="H131" s="286" t="s">
        <v>144</v>
      </c>
      <c r="I131" s="286" t="s">
        <v>177</v>
      </c>
      <c r="J131" s="286" t="str">
        <f>+H132</f>
        <v>2010-2011</v>
      </c>
    </row>
    <row r="132" spans="1:10" ht="12.75">
      <c r="A132" s="59"/>
      <c r="B132" s="58" t="s">
        <v>150</v>
      </c>
      <c r="C132" s="93" t="s">
        <v>133</v>
      </c>
      <c r="D132" s="93" t="s">
        <v>2</v>
      </c>
      <c r="G132" s="287"/>
      <c r="H132" s="286" t="s">
        <v>150</v>
      </c>
      <c r="I132" s="288" t="s">
        <v>133</v>
      </c>
      <c r="J132" s="288" t="s">
        <v>2</v>
      </c>
    </row>
    <row r="133" spans="1:10" ht="12.75">
      <c r="A133" s="60" t="s">
        <v>5</v>
      </c>
      <c r="B133" s="94">
        <v>29</v>
      </c>
      <c r="C133" s="94">
        <v>42</v>
      </c>
      <c r="D133" s="61">
        <f aca="true" t="shared" si="5" ref="D133:D178">B133/$B$179</f>
        <v>0.0028254091971940763</v>
      </c>
      <c r="G133" s="289" t="s">
        <v>5</v>
      </c>
      <c r="H133" s="290">
        <v>33</v>
      </c>
      <c r="I133" s="290">
        <v>58</v>
      </c>
      <c r="J133" s="291">
        <f aca="true" t="shared" si="6" ref="J133:J178">H133/$H$179</f>
        <v>0.0021579911064608945</v>
      </c>
    </row>
    <row r="134" spans="1:10" ht="12.75">
      <c r="A134" s="60" t="s">
        <v>6</v>
      </c>
      <c r="B134" s="94">
        <v>373</v>
      </c>
      <c r="C134" s="94">
        <v>358</v>
      </c>
      <c r="D134" s="61">
        <f t="shared" si="5"/>
        <v>0.03634060795011691</v>
      </c>
      <c r="G134" s="289" t="s">
        <v>6</v>
      </c>
      <c r="H134" s="290">
        <v>673</v>
      </c>
      <c r="I134" s="290">
        <v>726</v>
      </c>
      <c r="J134" s="291">
        <f t="shared" si="6"/>
        <v>0.0440099398378237</v>
      </c>
    </row>
    <row r="135" spans="1:10" ht="12.75">
      <c r="A135" s="60" t="s">
        <v>7</v>
      </c>
      <c r="B135" s="94">
        <v>47</v>
      </c>
      <c r="C135" s="94">
        <v>63</v>
      </c>
      <c r="D135" s="61">
        <f t="shared" si="5"/>
        <v>0.004579111457521434</v>
      </c>
      <c r="G135" s="289" t="s">
        <v>7</v>
      </c>
      <c r="H135" s="290">
        <v>67</v>
      </c>
      <c r="I135" s="290">
        <v>87</v>
      </c>
      <c r="J135" s="291">
        <f t="shared" si="6"/>
        <v>0.0043813758828145435</v>
      </c>
    </row>
    <row r="136" spans="1:10" ht="12.75">
      <c r="A136" s="60" t="s">
        <v>8</v>
      </c>
      <c r="B136" s="94">
        <v>328</v>
      </c>
      <c r="C136" s="94">
        <v>356</v>
      </c>
      <c r="D136" s="61">
        <f t="shared" si="5"/>
        <v>0.03195635229929852</v>
      </c>
      <c r="G136" s="289" t="s">
        <v>8</v>
      </c>
      <c r="H136" s="290">
        <v>539</v>
      </c>
      <c r="I136" s="290">
        <v>571</v>
      </c>
      <c r="J136" s="291">
        <f t="shared" si="6"/>
        <v>0.03524718807219461</v>
      </c>
    </row>
    <row r="137" spans="1:10" ht="12.75">
      <c r="A137" s="60" t="s">
        <v>9</v>
      </c>
      <c r="B137" s="94">
        <v>60</v>
      </c>
      <c r="C137" s="94">
        <v>51</v>
      </c>
      <c r="D137" s="61">
        <f t="shared" si="5"/>
        <v>0.005845674201091193</v>
      </c>
      <c r="G137" s="289" t="s">
        <v>9</v>
      </c>
      <c r="H137" s="290">
        <v>84</v>
      </c>
      <c r="I137" s="290">
        <v>77</v>
      </c>
      <c r="J137" s="291">
        <f t="shared" si="6"/>
        <v>0.005493068270991368</v>
      </c>
    </row>
    <row r="138" spans="1:10" ht="12.75">
      <c r="A138" s="60" t="s">
        <v>10</v>
      </c>
      <c r="B138" s="94">
        <v>102</v>
      </c>
      <c r="C138" s="94">
        <v>73</v>
      </c>
      <c r="D138" s="61">
        <f t="shared" si="5"/>
        <v>0.009937646141855027</v>
      </c>
      <c r="G138" s="289" t="s">
        <v>10</v>
      </c>
      <c r="H138" s="290">
        <v>143</v>
      </c>
      <c r="I138" s="290">
        <v>111</v>
      </c>
      <c r="J138" s="291">
        <f t="shared" si="6"/>
        <v>0.009351294794663876</v>
      </c>
    </row>
    <row r="139" spans="1:10" ht="12.75">
      <c r="A139" s="60" t="s">
        <v>11</v>
      </c>
      <c r="B139" s="94">
        <v>328</v>
      </c>
      <c r="C139" s="94">
        <v>347</v>
      </c>
      <c r="D139" s="61">
        <f t="shared" si="5"/>
        <v>0.03195635229929852</v>
      </c>
      <c r="G139" s="289" t="s">
        <v>11</v>
      </c>
      <c r="H139" s="290">
        <v>464</v>
      </c>
      <c r="I139" s="290">
        <v>547</v>
      </c>
      <c r="J139" s="291">
        <f t="shared" si="6"/>
        <v>0.030342662830238034</v>
      </c>
    </row>
    <row r="140" spans="1:10" ht="12.75">
      <c r="A140" s="60" t="s">
        <v>12</v>
      </c>
      <c r="B140" s="94">
        <v>377</v>
      </c>
      <c r="C140" s="94">
        <v>342</v>
      </c>
      <c r="D140" s="61">
        <f t="shared" si="5"/>
        <v>0.03673031956352299</v>
      </c>
      <c r="G140" s="289" t="s">
        <v>12</v>
      </c>
      <c r="H140" s="290">
        <v>570</v>
      </c>
      <c r="I140" s="290">
        <v>581</v>
      </c>
      <c r="J140" s="291">
        <f t="shared" si="6"/>
        <v>0.03727439183887</v>
      </c>
    </row>
    <row r="141" spans="1:10" ht="12.75">
      <c r="A141" s="60" t="s">
        <v>13</v>
      </c>
      <c r="B141" s="94">
        <v>23</v>
      </c>
      <c r="C141" s="94">
        <v>24</v>
      </c>
      <c r="D141" s="61">
        <f t="shared" si="5"/>
        <v>0.002240841777084957</v>
      </c>
      <c r="G141" s="289" t="s">
        <v>13</v>
      </c>
      <c r="H141" s="290">
        <v>41</v>
      </c>
      <c r="I141" s="290">
        <v>30</v>
      </c>
      <c r="J141" s="291">
        <f t="shared" si="6"/>
        <v>0.0026811404656029297</v>
      </c>
    </row>
    <row r="142" spans="1:10" ht="12.75">
      <c r="A142" s="60" t="s">
        <v>14</v>
      </c>
      <c r="B142" s="94">
        <v>683</v>
      </c>
      <c r="C142" s="94">
        <v>629</v>
      </c>
      <c r="D142" s="61">
        <f t="shared" si="5"/>
        <v>0.06654325798908807</v>
      </c>
      <c r="G142" s="289" t="s">
        <v>14</v>
      </c>
      <c r="H142" s="290">
        <v>1019</v>
      </c>
      <c r="I142" s="290">
        <v>993</v>
      </c>
      <c r="J142" s="291">
        <f t="shared" si="6"/>
        <v>0.06663614962071672</v>
      </c>
    </row>
    <row r="143" spans="1:10" ht="12.75">
      <c r="A143" s="60" t="s">
        <v>15</v>
      </c>
      <c r="B143" s="94">
        <v>214</v>
      </c>
      <c r="C143" s="94">
        <v>193</v>
      </c>
      <c r="D143" s="61">
        <f t="shared" si="5"/>
        <v>0.020849571317225254</v>
      </c>
      <c r="G143" s="289" t="s">
        <v>15</v>
      </c>
      <c r="H143" s="290">
        <v>246</v>
      </c>
      <c r="I143" s="290">
        <v>220</v>
      </c>
      <c r="J143" s="291">
        <f t="shared" si="6"/>
        <v>0.01608684279361758</v>
      </c>
    </row>
    <row r="144" spans="1:10" ht="12.75">
      <c r="A144" s="60" t="s">
        <v>16</v>
      </c>
      <c r="B144" s="94">
        <v>134</v>
      </c>
      <c r="C144" s="94">
        <v>120</v>
      </c>
      <c r="D144" s="61">
        <f t="shared" si="5"/>
        <v>0.013055339049103663</v>
      </c>
      <c r="G144" s="289" t="s">
        <v>16</v>
      </c>
      <c r="H144" s="290">
        <v>176</v>
      </c>
      <c r="I144" s="290">
        <v>180</v>
      </c>
      <c r="J144" s="291">
        <f t="shared" si="6"/>
        <v>0.011509285901124771</v>
      </c>
    </row>
    <row r="145" spans="1:10" ht="12.75">
      <c r="A145" s="60" t="s">
        <v>17</v>
      </c>
      <c r="B145" s="94">
        <v>119</v>
      </c>
      <c r="C145" s="94">
        <v>171</v>
      </c>
      <c r="D145" s="61">
        <f t="shared" si="5"/>
        <v>0.011593920498830864</v>
      </c>
      <c r="G145" s="289" t="s">
        <v>17</v>
      </c>
      <c r="H145" s="290">
        <v>138</v>
      </c>
      <c r="I145" s="290">
        <v>215</v>
      </c>
      <c r="J145" s="291">
        <f t="shared" si="6"/>
        <v>0.009024326445200105</v>
      </c>
    </row>
    <row r="146" spans="1:10" ht="12.75">
      <c r="A146" s="60" t="s">
        <v>18</v>
      </c>
      <c r="B146" s="94">
        <v>79</v>
      </c>
      <c r="C146" s="94">
        <v>81</v>
      </c>
      <c r="D146" s="61">
        <f t="shared" si="5"/>
        <v>0.00769680436477007</v>
      </c>
      <c r="G146" s="289" t="s">
        <v>18</v>
      </c>
      <c r="H146" s="290">
        <v>129</v>
      </c>
      <c r="I146" s="290">
        <v>110</v>
      </c>
      <c r="J146" s="291">
        <f t="shared" si="6"/>
        <v>0.008435783416165315</v>
      </c>
    </row>
    <row r="147" spans="1:10" ht="12.75">
      <c r="A147" s="60" t="s">
        <v>19</v>
      </c>
      <c r="B147" s="94">
        <v>106</v>
      </c>
      <c r="C147" s="94">
        <v>146</v>
      </c>
      <c r="D147" s="61">
        <f t="shared" si="5"/>
        <v>0.010327357755261106</v>
      </c>
      <c r="G147" s="289" t="s">
        <v>19</v>
      </c>
      <c r="H147" s="290">
        <v>195</v>
      </c>
      <c r="I147" s="290">
        <v>219</v>
      </c>
      <c r="J147" s="291">
        <f t="shared" si="6"/>
        <v>0.012751765629087104</v>
      </c>
    </row>
    <row r="148" spans="1:10" ht="12.75">
      <c r="A148" s="60" t="s">
        <v>20</v>
      </c>
      <c r="B148" s="94">
        <v>191</v>
      </c>
      <c r="C148" s="94">
        <v>162</v>
      </c>
      <c r="D148" s="61">
        <f t="shared" si="5"/>
        <v>0.018608729540140295</v>
      </c>
      <c r="G148" s="289" t="s">
        <v>20</v>
      </c>
      <c r="H148" s="290">
        <v>239</v>
      </c>
      <c r="I148" s="290">
        <v>253</v>
      </c>
      <c r="J148" s="291">
        <f t="shared" si="6"/>
        <v>0.0156290871043683</v>
      </c>
    </row>
    <row r="149" spans="1:10" ht="12.75">
      <c r="A149" s="60" t="s">
        <v>21</v>
      </c>
      <c r="B149" s="94">
        <v>124</v>
      </c>
      <c r="C149" s="94">
        <v>112</v>
      </c>
      <c r="D149" s="61">
        <f t="shared" si="5"/>
        <v>0.012081060015588464</v>
      </c>
      <c r="G149" s="289" t="s">
        <v>21</v>
      </c>
      <c r="H149" s="290">
        <v>145</v>
      </c>
      <c r="I149" s="290">
        <v>157</v>
      </c>
      <c r="J149" s="291">
        <f t="shared" si="6"/>
        <v>0.009482082134449385</v>
      </c>
    </row>
    <row r="150" spans="1:10" ht="12.75">
      <c r="A150" s="60" t="s">
        <v>22</v>
      </c>
      <c r="B150" s="94">
        <v>226</v>
      </c>
      <c r="C150" s="94">
        <v>212</v>
      </c>
      <c r="D150" s="61">
        <f t="shared" si="5"/>
        <v>0.02201870615744349</v>
      </c>
      <c r="G150" s="289" t="s">
        <v>22</v>
      </c>
      <c r="H150" s="290">
        <v>304</v>
      </c>
      <c r="I150" s="290">
        <v>341</v>
      </c>
      <c r="J150" s="291">
        <f t="shared" si="6"/>
        <v>0.019879675647397333</v>
      </c>
    </row>
    <row r="151" spans="1:10" ht="12.75">
      <c r="A151" s="60" t="s">
        <v>23</v>
      </c>
      <c r="B151" s="94">
        <v>70</v>
      </c>
      <c r="C151" s="94">
        <v>62</v>
      </c>
      <c r="D151" s="61">
        <f t="shared" si="5"/>
        <v>0.006819953234606391</v>
      </c>
      <c r="G151" s="289" t="s">
        <v>23</v>
      </c>
      <c r="H151" s="290">
        <v>114</v>
      </c>
      <c r="I151" s="290">
        <v>136</v>
      </c>
      <c r="J151" s="291">
        <f t="shared" si="6"/>
        <v>0.0074548783677739995</v>
      </c>
    </row>
    <row r="152" spans="1:10" ht="12.75">
      <c r="A152" s="60" t="s">
        <v>50</v>
      </c>
      <c r="B152" s="94">
        <v>63</v>
      </c>
      <c r="C152" s="94">
        <v>85</v>
      </c>
      <c r="D152" s="61">
        <f t="shared" si="5"/>
        <v>0.006137957911145752</v>
      </c>
      <c r="G152" s="289" t="s">
        <v>50</v>
      </c>
      <c r="H152" s="290">
        <v>98</v>
      </c>
      <c r="I152" s="290">
        <v>127</v>
      </c>
      <c r="J152" s="291">
        <f t="shared" si="6"/>
        <v>0.006408579649489929</v>
      </c>
    </row>
    <row r="153" spans="1:10" ht="12.75">
      <c r="A153" s="60" t="s">
        <v>24</v>
      </c>
      <c r="B153" s="94">
        <v>376</v>
      </c>
      <c r="C153" s="94">
        <v>336</v>
      </c>
      <c r="D153" s="61">
        <f t="shared" si="5"/>
        <v>0.036632891660171474</v>
      </c>
      <c r="G153" s="289" t="s">
        <v>24</v>
      </c>
      <c r="H153" s="290">
        <v>588</v>
      </c>
      <c r="I153" s="290">
        <v>627</v>
      </c>
      <c r="J153" s="291">
        <f t="shared" si="6"/>
        <v>0.038451477896939576</v>
      </c>
    </row>
    <row r="154" spans="1:10" ht="12.75">
      <c r="A154" s="60" t="s">
        <v>25</v>
      </c>
      <c r="B154" s="94">
        <v>148</v>
      </c>
      <c r="C154" s="94">
        <v>139</v>
      </c>
      <c r="D154" s="61">
        <f t="shared" si="5"/>
        <v>0.014419329696024942</v>
      </c>
      <c r="G154" s="289" t="s">
        <v>25</v>
      </c>
      <c r="H154" s="290">
        <v>246</v>
      </c>
      <c r="I154" s="290">
        <v>222</v>
      </c>
      <c r="J154" s="291">
        <f t="shared" si="6"/>
        <v>0.01608684279361758</v>
      </c>
    </row>
    <row r="155" spans="1:10" ht="12.75">
      <c r="A155" s="60" t="s">
        <v>26</v>
      </c>
      <c r="B155" s="94">
        <v>873</v>
      </c>
      <c r="C155" s="94">
        <v>885</v>
      </c>
      <c r="D155" s="61">
        <f t="shared" si="5"/>
        <v>0.08505455962587685</v>
      </c>
      <c r="G155" s="289" t="s">
        <v>26</v>
      </c>
      <c r="H155" s="290">
        <v>1298</v>
      </c>
      <c r="I155" s="290">
        <v>1366</v>
      </c>
      <c r="J155" s="291">
        <f t="shared" si="6"/>
        <v>0.08488098352079519</v>
      </c>
    </row>
    <row r="156" spans="1:10" ht="12.75">
      <c r="A156" s="60" t="s">
        <v>27</v>
      </c>
      <c r="B156" s="94">
        <v>163</v>
      </c>
      <c r="C156" s="94">
        <v>177</v>
      </c>
      <c r="D156" s="61">
        <f t="shared" si="5"/>
        <v>0.01588074824629774</v>
      </c>
      <c r="G156" s="289" t="s">
        <v>27</v>
      </c>
      <c r="H156" s="290">
        <v>236</v>
      </c>
      <c r="I156" s="290">
        <v>256</v>
      </c>
      <c r="J156" s="291">
        <f t="shared" si="6"/>
        <v>0.015432906094690033</v>
      </c>
    </row>
    <row r="157" spans="1:10" ht="12.75">
      <c r="A157" s="60" t="s">
        <v>28</v>
      </c>
      <c r="B157" s="94">
        <v>85</v>
      </c>
      <c r="C157" s="94">
        <v>69</v>
      </c>
      <c r="D157" s="61">
        <f t="shared" si="5"/>
        <v>0.008281371784879189</v>
      </c>
      <c r="G157" s="289" t="s">
        <v>28</v>
      </c>
      <c r="H157" s="290">
        <v>106</v>
      </c>
      <c r="I157" s="290">
        <v>117</v>
      </c>
      <c r="J157" s="291">
        <f t="shared" si="6"/>
        <v>0.006931729008631964</v>
      </c>
    </row>
    <row r="158" spans="1:10" ht="12.75">
      <c r="A158" s="60" t="s">
        <v>29</v>
      </c>
      <c r="B158" s="94">
        <v>453</v>
      </c>
      <c r="C158" s="94">
        <v>495</v>
      </c>
      <c r="D158" s="61">
        <f t="shared" si="5"/>
        <v>0.044134840218238505</v>
      </c>
      <c r="G158" s="289" t="s">
        <v>29</v>
      </c>
      <c r="H158" s="290">
        <v>684</v>
      </c>
      <c r="I158" s="290">
        <v>689</v>
      </c>
      <c r="J158" s="291">
        <f t="shared" si="6"/>
        <v>0.044729270206643995</v>
      </c>
    </row>
    <row r="159" spans="1:10" ht="12.75">
      <c r="A159" s="60" t="s">
        <v>30</v>
      </c>
      <c r="B159" s="94">
        <v>118</v>
      </c>
      <c r="C159" s="94">
        <v>131</v>
      </c>
      <c r="D159" s="61">
        <f t="shared" si="5"/>
        <v>0.011496492595479345</v>
      </c>
      <c r="G159" s="289" t="s">
        <v>30</v>
      </c>
      <c r="H159" s="290">
        <v>172</v>
      </c>
      <c r="I159" s="290">
        <v>206</v>
      </c>
      <c r="J159" s="291">
        <f t="shared" si="6"/>
        <v>0.011247711221553753</v>
      </c>
    </row>
    <row r="160" spans="1:10" ht="12.75">
      <c r="A160" s="60" t="s">
        <v>31</v>
      </c>
      <c r="B160" s="94">
        <v>147</v>
      </c>
      <c r="C160" s="94">
        <v>151</v>
      </c>
      <c r="D160" s="61">
        <f t="shared" si="5"/>
        <v>0.014321901792673421</v>
      </c>
      <c r="G160" s="289" t="s">
        <v>31</v>
      </c>
      <c r="H160" s="290">
        <v>217</v>
      </c>
      <c r="I160" s="290">
        <v>228</v>
      </c>
      <c r="J160" s="291">
        <f t="shared" si="6"/>
        <v>0.014190426366727701</v>
      </c>
    </row>
    <row r="161" spans="1:10" ht="12.75">
      <c r="A161" s="60" t="s">
        <v>32</v>
      </c>
      <c r="B161" s="94">
        <v>182</v>
      </c>
      <c r="C161" s="94">
        <v>154</v>
      </c>
      <c r="D161" s="61">
        <f t="shared" si="5"/>
        <v>0.017731878409976618</v>
      </c>
      <c r="G161" s="289" t="s">
        <v>32</v>
      </c>
      <c r="H161" s="290">
        <v>262</v>
      </c>
      <c r="I161" s="290">
        <v>233</v>
      </c>
      <c r="J161" s="291">
        <f t="shared" si="6"/>
        <v>0.017133141511901647</v>
      </c>
    </row>
    <row r="162" spans="1:10" ht="12.75">
      <c r="A162" s="60" t="s">
        <v>33</v>
      </c>
      <c r="B162" s="94">
        <v>150</v>
      </c>
      <c r="C162" s="94">
        <v>156</v>
      </c>
      <c r="D162" s="61">
        <f t="shared" si="5"/>
        <v>0.01461418550272798</v>
      </c>
      <c r="G162" s="289" t="s">
        <v>33</v>
      </c>
      <c r="H162" s="290">
        <v>223</v>
      </c>
      <c r="I162" s="290">
        <v>236</v>
      </c>
      <c r="J162" s="291">
        <f t="shared" si="6"/>
        <v>0.014582788386084226</v>
      </c>
    </row>
    <row r="163" spans="1:10" ht="12.75">
      <c r="A163" s="60" t="s">
        <v>35</v>
      </c>
      <c r="B163" s="94">
        <v>62</v>
      </c>
      <c r="C163" s="94">
        <v>58</v>
      </c>
      <c r="D163" s="61">
        <f t="shared" si="5"/>
        <v>0.006040530007794232</v>
      </c>
      <c r="G163" s="289" t="s">
        <v>35</v>
      </c>
      <c r="H163" s="290">
        <v>93</v>
      </c>
      <c r="I163" s="290">
        <v>121</v>
      </c>
      <c r="J163" s="291">
        <f t="shared" si="6"/>
        <v>0.006081611300026157</v>
      </c>
    </row>
    <row r="164" spans="1:10" ht="12.75">
      <c r="A164" s="60" t="s">
        <v>36</v>
      </c>
      <c r="B164" s="94">
        <v>666</v>
      </c>
      <c r="C164" s="94">
        <v>613</v>
      </c>
      <c r="D164" s="61">
        <f t="shared" si="5"/>
        <v>0.06488698363211223</v>
      </c>
      <c r="G164" s="289" t="s">
        <v>36</v>
      </c>
      <c r="H164" s="290">
        <v>1031</v>
      </c>
      <c r="I164" s="290">
        <v>992</v>
      </c>
      <c r="J164" s="291">
        <f t="shared" si="6"/>
        <v>0.06742087365942977</v>
      </c>
    </row>
    <row r="165" spans="1:10" ht="12.75">
      <c r="A165" s="307" t="s">
        <v>37</v>
      </c>
      <c r="B165" s="94">
        <v>136</v>
      </c>
      <c r="C165" s="94">
        <v>124</v>
      </c>
      <c r="D165" s="306">
        <f t="shared" si="5"/>
        <v>0.013250194855806703</v>
      </c>
      <c r="G165" s="308" t="s">
        <v>37</v>
      </c>
      <c r="H165" s="290">
        <v>198</v>
      </c>
      <c r="I165" s="290">
        <v>202</v>
      </c>
      <c r="J165" s="291">
        <f t="shared" si="6"/>
        <v>0.012947946638765367</v>
      </c>
    </row>
    <row r="166" spans="1:10" ht="12.75">
      <c r="A166" s="307" t="s">
        <v>38</v>
      </c>
      <c r="B166" s="94">
        <v>105</v>
      </c>
      <c r="C166" s="94">
        <v>141</v>
      </c>
      <c r="D166" s="306">
        <f t="shared" si="5"/>
        <v>0.010229929851909587</v>
      </c>
      <c r="G166" s="308" t="s">
        <v>38</v>
      </c>
      <c r="H166" s="290">
        <v>127</v>
      </c>
      <c r="I166" s="290">
        <v>165</v>
      </c>
      <c r="J166" s="291">
        <f t="shared" si="6"/>
        <v>0.008304996076379807</v>
      </c>
    </row>
    <row r="167" spans="1:10" ht="12.75">
      <c r="A167" s="307" t="s">
        <v>34</v>
      </c>
      <c r="B167" s="94">
        <v>10</v>
      </c>
      <c r="C167" s="94">
        <v>11</v>
      </c>
      <c r="D167" s="306">
        <f t="shared" si="5"/>
        <v>0.0009742790335151987</v>
      </c>
      <c r="G167" s="308" t="s">
        <v>34</v>
      </c>
      <c r="H167" s="290">
        <v>18</v>
      </c>
      <c r="I167" s="290">
        <v>16</v>
      </c>
      <c r="J167" s="291">
        <f t="shared" si="6"/>
        <v>0.0011770860580695788</v>
      </c>
    </row>
    <row r="168" spans="1:10" ht="12.75">
      <c r="A168" s="307" t="s">
        <v>39</v>
      </c>
      <c r="B168" s="94">
        <v>122</v>
      </c>
      <c r="C168" s="94">
        <v>147</v>
      </c>
      <c r="D168" s="306">
        <f t="shared" si="5"/>
        <v>0.011886204208885425</v>
      </c>
      <c r="G168" s="308" t="s">
        <v>39</v>
      </c>
      <c r="H168" s="290">
        <v>122</v>
      </c>
      <c r="I168" s="290">
        <v>197</v>
      </c>
      <c r="J168" s="291">
        <f t="shared" si="6"/>
        <v>0.007978027726916035</v>
      </c>
    </row>
    <row r="169" spans="1:10" ht="12.75">
      <c r="A169" s="60" t="s">
        <v>40</v>
      </c>
      <c r="B169" s="94">
        <v>155</v>
      </c>
      <c r="C169" s="94">
        <v>149</v>
      </c>
      <c r="D169" s="61">
        <f t="shared" si="5"/>
        <v>0.01510132501948558</v>
      </c>
      <c r="G169" s="308" t="s">
        <v>40</v>
      </c>
      <c r="H169" s="290">
        <v>208</v>
      </c>
      <c r="I169" s="290">
        <v>249</v>
      </c>
      <c r="J169" s="291">
        <f t="shared" si="6"/>
        <v>0.01360188333769291</v>
      </c>
    </row>
    <row r="170" spans="1:10" ht="12.75">
      <c r="A170" s="60" t="s">
        <v>41</v>
      </c>
      <c r="B170" s="94">
        <v>312</v>
      </c>
      <c r="C170" s="94">
        <v>327</v>
      </c>
      <c r="D170" s="61">
        <f t="shared" si="5"/>
        <v>0.030397505845674203</v>
      </c>
      <c r="G170" s="289" t="s">
        <v>41</v>
      </c>
      <c r="H170" s="290">
        <v>519</v>
      </c>
      <c r="I170" s="290">
        <v>486</v>
      </c>
      <c r="J170" s="291">
        <f t="shared" si="6"/>
        <v>0.03393931467433953</v>
      </c>
    </row>
    <row r="171" spans="1:10" ht="12.75">
      <c r="A171" s="60" t="s">
        <v>42</v>
      </c>
      <c r="B171" s="94">
        <v>169</v>
      </c>
      <c r="C171" s="94">
        <v>167</v>
      </c>
      <c r="D171" s="61">
        <f t="shared" si="5"/>
        <v>0.016465315666406858</v>
      </c>
      <c r="G171" s="289" t="s">
        <v>42</v>
      </c>
      <c r="H171" s="290">
        <v>263</v>
      </c>
      <c r="I171" s="290">
        <v>252</v>
      </c>
      <c r="J171" s="291">
        <f t="shared" si="6"/>
        <v>0.017198535181794403</v>
      </c>
    </row>
    <row r="172" spans="1:10" ht="12.75">
      <c r="A172" s="60" t="s">
        <v>43</v>
      </c>
      <c r="B172" s="94">
        <v>777</v>
      </c>
      <c r="C172" s="94">
        <v>697</v>
      </c>
      <c r="D172" s="61">
        <f t="shared" si="5"/>
        <v>0.07570148090413094</v>
      </c>
      <c r="G172" s="289" t="s">
        <v>43</v>
      </c>
      <c r="H172" s="290">
        <v>1301</v>
      </c>
      <c r="I172" s="290">
        <v>1261</v>
      </c>
      <c r="J172" s="291">
        <f t="shared" si="6"/>
        <v>0.08507716453047345</v>
      </c>
    </row>
    <row r="173" spans="1:10" ht="12.75">
      <c r="A173" s="60" t="s">
        <v>44</v>
      </c>
      <c r="B173" s="94">
        <v>37</v>
      </c>
      <c r="C173" s="94">
        <v>53</v>
      </c>
      <c r="D173" s="61">
        <f t="shared" si="5"/>
        <v>0.0036048324240062356</v>
      </c>
      <c r="G173" s="289" t="s">
        <v>44</v>
      </c>
      <c r="H173" s="290">
        <v>53</v>
      </c>
      <c r="I173" s="290">
        <v>57</v>
      </c>
      <c r="J173" s="291">
        <f t="shared" si="6"/>
        <v>0.003465864504315982</v>
      </c>
    </row>
    <row r="174" spans="1:10" ht="12.75">
      <c r="A174" s="60" t="s">
        <v>45</v>
      </c>
      <c r="B174" s="94">
        <v>630</v>
      </c>
      <c r="C174" s="94">
        <v>650</v>
      </c>
      <c r="D174" s="61">
        <f t="shared" si="5"/>
        <v>0.06137957911145752</v>
      </c>
      <c r="G174" s="289" t="s">
        <v>45</v>
      </c>
      <c r="H174" s="290">
        <v>844</v>
      </c>
      <c r="I174" s="290">
        <v>889</v>
      </c>
      <c r="J174" s="291">
        <f t="shared" si="6"/>
        <v>0.055192257389484696</v>
      </c>
    </row>
    <row r="175" spans="1:10" ht="12.75">
      <c r="A175" s="60" t="s">
        <v>46</v>
      </c>
      <c r="B175" s="94">
        <v>292</v>
      </c>
      <c r="C175" s="94">
        <v>256</v>
      </c>
      <c r="D175" s="61">
        <f t="shared" si="5"/>
        <v>0.028448947778643804</v>
      </c>
      <c r="G175" s="289" t="s">
        <v>46</v>
      </c>
      <c r="H175" s="290">
        <v>427</v>
      </c>
      <c r="I175" s="290">
        <v>417</v>
      </c>
      <c r="J175" s="291">
        <f t="shared" si="6"/>
        <v>0.027923097044206122</v>
      </c>
    </row>
    <row r="176" spans="1:10" ht="12.75">
      <c r="A176" s="60" t="s">
        <v>47</v>
      </c>
      <c r="B176" s="94">
        <v>45</v>
      </c>
      <c r="C176" s="94">
        <v>80</v>
      </c>
      <c r="D176" s="61">
        <f t="shared" si="5"/>
        <v>0.004384255650818394</v>
      </c>
      <c r="G176" s="289" t="s">
        <v>47</v>
      </c>
      <c r="H176" s="290">
        <v>78</v>
      </c>
      <c r="I176" s="290">
        <v>109</v>
      </c>
      <c r="J176" s="291">
        <f t="shared" si="6"/>
        <v>0.005100706251634841</v>
      </c>
    </row>
    <row r="177" spans="1:10" ht="12.75">
      <c r="A177" s="60" t="s">
        <v>48</v>
      </c>
      <c r="B177" s="94">
        <v>129</v>
      </c>
      <c r="C177" s="94">
        <v>119</v>
      </c>
      <c r="D177" s="61">
        <f t="shared" si="5"/>
        <v>0.012568199532346063</v>
      </c>
      <c r="G177" s="289" t="s">
        <v>48</v>
      </c>
      <c r="H177" s="290">
        <v>210</v>
      </c>
      <c r="I177" s="290">
        <v>186</v>
      </c>
      <c r="J177" s="291">
        <f t="shared" si="6"/>
        <v>0.01373267067747842</v>
      </c>
    </row>
    <row r="178" spans="1:10" ht="12.75">
      <c r="A178" s="60" t="s">
        <v>49</v>
      </c>
      <c r="B178" s="94">
        <v>246</v>
      </c>
      <c r="C178" s="94">
        <v>504</v>
      </c>
      <c r="D178" s="61">
        <f t="shared" si="5"/>
        <v>0.02396726422447389</v>
      </c>
      <c r="G178" s="289" t="s">
        <v>49</v>
      </c>
      <c r="H178" s="290">
        <v>351</v>
      </c>
      <c r="I178" s="290">
        <v>741</v>
      </c>
      <c r="J178" s="291">
        <f t="shared" si="6"/>
        <v>0.022953178132356786</v>
      </c>
    </row>
    <row r="179" spans="1:10" ht="15.75" thickBot="1">
      <c r="A179" s="95" t="s">
        <v>2</v>
      </c>
      <c r="B179" s="96">
        <f>SUM(B133:B178)</f>
        <v>10264</v>
      </c>
      <c r="C179" s="96">
        <f>SUM(C133:C178)</f>
        <v>10418</v>
      </c>
      <c r="D179" s="62">
        <f>SUM(D133:D178)</f>
        <v>1</v>
      </c>
      <c r="G179" s="292" t="s">
        <v>2</v>
      </c>
      <c r="H179" s="293">
        <f>SUM(H133:H178)</f>
        <v>15292</v>
      </c>
      <c r="I179" s="293">
        <f>SUM(I133:I178)</f>
        <v>16259</v>
      </c>
      <c r="J179" s="294">
        <f>SUM(J133:J178)</f>
        <v>0.9999999999999999</v>
      </c>
    </row>
    <row r="180" spans="7:10" ht="13.5" thickTop="1">
      <c r="G180" s="87"/>
      <c r="H180" s="87"/>
      <c r="I180" s="87"/>
      <c r="J180" s="87"/>
    </row>
    <row r="181" ht="13.5" thickBot="1"/>
    <row r="182" spans="1:10" ht="15.75" thickBot="1">
      <c r="A182" s="322" t="s">
        <v>183</v>
      </c>
      <c r="B182" s="323"/>
      <c r="C182" s="323"/>
      <c r="D182" s="324"/>
      <c r="E182" s="87"/>
      <c r="G182" s="319" t="s">
        <v>182</v>
      </c>
      <c r="H182" s="320"/>
      <c r="I182" s="320"/>
      <c r="J182" s="321"/>
    </row>
    <row r="183" spans="1:10" ht="15">
      <c r="A183" s="63" t="s">
        <v>151</v>
      </c>
      <c r="B183" s="64"/>
      <c r="C183" s="64"/>
      <c r="D183" s="65"/>
      <c r="E183" s="87"/>
      <c r="G183" s="127" t="s">
        <v>142</v>
      </c>
      <c r="H183" s="82"/>
      <c r="I183" s="82"/>
      <c r="J183" s="128"/>
    </row>
    <row r="184" spans="1:10" ht="15">
      <c r="A184" s="66" t="s">
        <v>73</v>
      </c>
      <c r="B184" s="67"/>
      <c r="C184" s="67"/>
      <c r="D184" s="68"/>
      <c r="E184" s="87"/>
      <c r="G184" s="129" t="s">
        <v>152</v>
      </c>
      <c r="H184" s="83"/>
      <c r="I184" s="83"/>
      <c r="J184" s="130"/>
    </row>
    <row r="185" spans="1:10" ht="12.75">
      <c r="A185" s="69"/>
      <c r="B185" s="70"/>
      <c r="C185" s="69"/>
      <c r="D185" s="69"/>
      <c r="E185" s="87"/>
      <c r="G185" s="131"/>
      <c r="H185" s="84"/>
      <c r="I185" s="84" t="s">
        <v>133</v>
      </c>
      <c r="J185" s="132"/>
    </row>
    <row r="186" spans="1:10" ht="12.75">
      <c r="A186" s="70"/>
      <c r="B186" s="71">
        <v>2009</v>
      </c>
      <c r="C186" s="71">
        <v>2008</v>
      </c>
      <c r="D186" s="71" t="s">
        <v>72</v>
      </c>
      <c r="E186" s="87"/>
      <c r="G186" s="133"/>
      <c r="H186" s="42">
        <v>2009</v>
      </c>
      <c r="I186" s="42">
        <v>2008</v>
      </c>
      <c r="J186" s="134" t="s">
        <v>72</v>
      </c>
    </row>
    <row r="187" spans="1:10" ht="12.75">
      <c r="A187" s="70" t="s">
        <v>0</v>
      </c>
      <c r="B187" s="71" t="s">
        <v>3</v>
      </c>
      <c r="C187" s="71" t="s">
        <v>3</v>
      </c>
      <c r="D187" s="71">
        <f>+B186</f>
        <v>2009</v>
      </c>
      <c r="E187" s="87"/>
      <c r="G187" s="133" t="s">
        <v>0</v>
      </c>
      <c r="H187" s="42" t="s">
        <v>3</v>
      </c>
      <c r="I187" s="42" t="s">
        <v>3</v>
      </c>
      <c r="J187" s="134">
        <f>+B186</f>
        <v>2009</v>
      </c>
    </row>
    <row r="188" spans="1:10" ht="12.75">
      <c r="A188" s="72"/>
      <c r="B188" s="72"/>
      <c r="C188" s="72"/>
      <c r="D188" s="173" t="s">
        <v>2</v>
      </c>
      <c r="E188" s="87"/>
      <c r="G188" s="135"/>
      <c r="H188" s="43"/>
      <c r="I188" s="43"/>
      <c r="J188" s="174" t="s">
        <v>2</v>
      </c>
    </row>
    <row r="189" spans="1:10" ht="12.75">
      <c r="A189" s="73" t="s">
        <v>5</v>
      </c>
      <c r="B189" s="74">
        <v>27</v>
      </c>
      <c r="C189" s="74">
        <v>30</v>
      </c>
      <c r="D189" s="75">
        <f aca="true" t="shared" si="7" ref="D189:D234">B189/$B$235</f>
        <v>0.004457652303120356</v>
      </c>
      <c r="E189" s="87"/>
      <c r="G189" s="136" t="s">
        <v>5</v>
      </c>
      <c r="H189" s="85">
        <v>59</v>
      </c>
      <c r="I189" s="85">
        <v>58</v>
      </c>
      <c r="J189" s="137">
        <f aca="true" t="shared" si="8" ref="J189:J234">H189/$H$235</f>
        <v>0.004457203293797688</v>
      </c>
    </row>
    <row r="190" spans="1:10" ht="12.75">
      <c r="A190" s="73" t="s">
        <v>6</v>
      </c>
      <c r="B190" s="74">
        <v>168</v>
      </c>
      <c r="C190" s="74">
        <v>194</v>
      </c>
      <c r="D190" s="75">
        <f t="shared" si="7"/>
        <v>0.02773650321941555</v>
      </c>
      <c r="E190" s="87"/>
      <c r="G190" s="136" t="s">
        <v>6</v>
      </c>
      <c r="H190" s="85">
        <v>473</v>
      </c>
      <c r="I190" s="85">
        <v>508</v>
      </c>
      <c r="J190" s="137">
        <f t="shared" si="8"/>
        <v>0.03573317216892045</v>
      </c>
    </row>
    <row r="191" spans="1:10" ht="12.75">
      <c r="A191" s="73" t="s">
        <v>7</v>
      </c>
      <c r="B191" s="74">
        <v>10</v>
      </c>
      <c r="C191" s="74">
        <v>15</v>
      </c>
      <c r="D191" s="75">
        <f t="shared" si="7"/>
        <v>0.001650982334489021</v>
      </c>
      <c r="E191" s="87"/>
      <c r="G191" s="136" t="s">
        <v>7</v>
      </c>
      <c r="H191" s="85">
        <v>45</v>
      </c>
      <c r="I191" s="85">
        <v>52</v>
      </c>
      <c r="J191" s="137">
        <f t="shared" si="8"/>
        <v>0.003399561834252474</v>
      </c>
    </row>
    <row r="192" spans="1:10" ht="12.75">
      <c r="A192" s="73" t="s">
        <v>8</v>
      </c>
      <c r="B192" s="74">
        <v>207</v>
      </c>
      <c r="C192" s="74">
        <v>216</v>
      </c>
      <c r="D192" s="75">
        <f t="shared" si="7"/>
        <v>0.03417533432392273</v>
      </c>
      <c r="E192" s="87"/>
      <c r="G192" s="136" t="s">
        <v>8</v>
      </c>
      <c r="H192" s="85">
        <v>524</v>
      </c>
      <c r="I192" s="85">
        <v>550</v>
      </c>
      <c r="J192" s="137">
        <f t="shared" si="8"/>
        <v>0.03958600891440659</v>
      </c>
    </row>
    <row r="193" spans="1:10" ht="12.75">
      <c r="A193" s="73" t="s">
        <v>9</v>
      </c>
      <c r="B193" s="74">
        <v>18</v>
      </c>
      <c r="C193" s="74">
        <v>23</v>
      </c>
      <c r="D193" s="75">
        <f t="shared" si="7"/>
        <v>0.0029717682020802376</v>
      </c>
      <c r="E193" s="87"/>
      <c r="G193" s="136" t="s">
        <v>9</v>
      </c>
      <c r="H193" s="85">
        <v>32</v>
      </c>
      <c r="I193" s="85">
        <v>29</v>
      </c>
      <c r="J193" s="137">
        <f t="shared" si="8"/>
        <v>0.002417466193246204</v>
      </c>
    </row>
    <row r="194" spans="1:10" ht="12.75">
      <c r="A194" s="73" t="s">
        <v>10</v>
      </c>
      <c r="B194" s="74">
        <v>26</v>
      </c>
      <c r="C194" s="74">
        <v>43</v>
      </c>
      <c r="D194" s="75">
        <f t="shared" si="7"/>
        <v>0.004292554069671455</v>
      </c>
      <c r="E194" s="87"/>
      <c r="G194" s="136" t="s">
        <v>10</v>
      </c>
      <c r="H194" s="85">
        <v>74</v>
      </c>
      <c r="I194" s="85">
        <v>102</v>
      </c>
      <c r="J194" s="137">
        <f t="shared" si="8"/>
        <v>0.005590390571881846</v>
      </c>
    </row>
    <row r="195" spans="1:10" ht="12.75">
      <c r="A195" s="73" t="s">
        <v>11</v>
      </c>
      <c r="B195" s="74">
        <v>198</v>
      </c>
      <c r="C195" s="74">
        <v>222</v>
      </c>
      <c r="D195" s="75">
        <f t="shared" si="7"/>
        <v>0.03268945022288262</v>
      </c>
      <c r="E195" s="87"/>
      <c r="G195" s="136" t="s">
        <v>11</v>
      </c>
      <c r="H195" s="85">
        <v>476</v>
      </c>
      <c r="I195" s="85">
        <v>505</v>
      </c>
      <c r="J195" s="137">
        <f t="shared" si="8"/>
        <v>0.035959809624537285</v>
      </c>
    </row>
    <row r="196" spans="1:10" ht="12.75">
      <c r="A196" s="73" t="s">
        <v>12</v>
      </c>
      <c r="B196" s="74">
        <v>193</v>
      </c>
      <c r="C196" s="74">
        <v>235</v>
      </c>
      <c r="D196" s="75">
        <f t="shared" si="7"/>
        <v>0.0318639590556381</v>
      </c>
      <c r="E196" s="87"/>
      <c r="G196" s="136" t="s">
        <v>12</v>
      </c>
      <c r="H196" s="85">
        <v>432</v>
      </c>
      <c r="I196" s="85">
        <v>496</v>
      </c>
      <c r="J196" s="137">
        <f t="shared" si="8"/>
        <v>0.03263579360882375</v>
      </c>
    </row>
    <row r="197" spans="1:10" ht="12.75">
      <c r="A197" s="73" t="s">
        <v>13</v>
      </c>
      <c r="B197" s="74">
        <v>18</v>
      </c>
      <c r="C197" s="74">
        <v>12</v>
      </c>
      <c r="D197" s="75">
        <f t="shared" si="7"/>
        <v>0.0029717682020802376</v>
      </c>
      <c r="E197" s="87"/>
      <c r="G197" s="136" t="s">
        <v>13</v>
      </c>
      <c r="H197" s="85">
        <v>22</v>
      </c>
      <c r="I197" s="85">
        <v>29</v>
      </c>
      <c r="J197" s="137">
        <f t="shared" si="8"/>
        <v>0.0016620080078567651</v>
      </c>
    </row>
    <row r="198" spans="1:10" ht="12.75">
      <c r="A198" s="73" t="s">
        <v>14</v>
      </c>
      <c r="B198" s="74">
        <v>507</v>
      </c>
      <c r="C198" s="74">
        <v>464</v>
      </c>
      <c r="D198" s="75">
        <f t="shared" si="7"/>
        <v>0.08370480435859336</v>
      </c>
      <c r="E198" s="87"/>
      <c r="G198" s="136" t="s">
        <v>14</v>
      </c>
      <c r="H198" s="86">
        <v>1043</v>
      </c>
      <c r="I198" s="86">
        <v>1146</v>
      </c>
      <c r="J198" s="137">
        <f t="shared" si="8"/>
        <v>0.07879428873611846</v>
      </c>
    </row>
    <row r="199" spans="1:10" ht="12.75">
      <c r="A199" s="73" t="s">
        <v>15</v>
      </c>
      <c r="B199" s="74">
        <v>94</v>
      </c>
      <c r="C199" s="74">
        <v>85</v>
      </c>
      <c r="D199" s="75">
        <f t="shared" si="7"/>
        <v>0.015519233944196797</v>
      </c>
      <c r="E199" s="87"/>
      <c r="G199" s="136" t="s">
        <v>15</v>
      </c>
      <c r="H199" s="85">
        <v>215</v>
      </c>
      <c r="I199" s="85">
        <v>228</v>
      </c>
      <c r="J199" s="137">
        <f t="shared" si="8"/>
        <v>0.01624235098587293</v>
      </c>
    </row>
    <row r="200" spans="1:10" ht="12.75">
      <c r="A200" s="73" t="s">
        <v>16</v>
      </c>
      <c r="B200" s="74">
        <v>31</v>
      </c>
      <c r="C200" s="74">
        <v>48</v>
      </c>
      <c r="D200" s="75">
        <f t="shared" si="7"/>
        <v>0.005118045236915965</v>
      </c>
      <c r="E200" s="87"/>
      <c r="G200" s="136" t="s">
        <v>16</v>
      </c>
      <c r="H200" s="85">
        <v>121</v>
      </c>
      <c r="I200" s="85">
        <v>130</v>
      </c>
      <c r="J200" s="137">
        <f t="shared" si="8"/>
        <v>0.009141044043212209</v>
      </c>
    </row>
    <row r="201" spans="1:10" ht="12.75">
      <c r="A201" s="73" t="s">
        <v>17</v>
      </c>
      <c r="B201" s="74">
        <v>60</v>
      </c>
      <c r="C201" s="74">
        <v>66</v>
      </c>
      <c r="D201" s="75">
        <f t="shared" si="7"/>
        <v>0.009905894006934125</v>
      </c>
      <c r="E201" s="87"/>
      <c r="G201" s="136" t="s">
        <v>17</v>
      </c>
      <c r="H201" s="85">
        <v>160</v>
      </c>
      <c r="I201" s="85">
        <v>169</v>
      </c>
      <c r="J201" s="137">
        <f t="shared" si="8"/>
        <v>0.012087330966231019</v>
      </c>
    </row>
    <row r="202" spans="1:10" ht="12.75">
      <c r="A202" s="73" t="s">
        <v>18</v>
      </c>
      <c r="B202" s="74">
        <v>40</v>
      </c>
      <c r="C202" s="74">
        <v>33</v>
      </c>
      <c r="D202" s="75">
        <f t="shared" si="7"/>
        <v>0.006603929337956084</v>
      </c>
      <c r="E202" s="87"/>
      <c r="G202" s="136" t="s">
        <v>18</v>
      </c>
      <c r="H202" s="85">
        <v>91</v>
      </c>
      <c r="I202" s="85">
        <v>93</v>
      </c>
      <c r="J202" s="137">
        <f t="shared" si="8"/>
        <v>0.006874669487043892</v>
      </c>
    </row>
    <row r="203" spans="1:10" ht="12.75">
      <c r="A203" s="73" t="s">
        <v>19</v>
      </c>
      <c r="B203" s="74">
        <v>43</v>
      </c>
      <c r="C203" s="74">
        <v>60</v>
      </c>
      <c r="D203" s="75">
        <f t="shared" si="7"/>
        <v>0.00709922403830279</v>
      </c>
      <c r="E203" s="87"/>
      <c r="G203" s="136" t="s">
        <v>19</v>
      </c>
      <c r="H203" s="85">
        <v>157</v>
      </c>
      <c r="I203" s="85">
        <v>155</v>
      </c>
      <c r="J203" s="137">
        <f t="shared" si="8"/>
        <v>0.011860693510614188</v>
      </c>
    </row>
    <row r="204" spans="1:10" ht="12.75">
      <c r="A204" s="73" t="s">
        <v>20</v>
      </c>
      <c r="B204" s="74">
        <v>108</v>
      </c>
      <c r="C204" s="74">
        <v>102</v>
      </c>
      <c r="D204" s="75">
        <f t="shared" si="7"/>
        <v>0.017830609212481426</v>
      </c>
      <c r="E204" s="87"/>
      <c r="G204" s="136" t="s">
        <v>20</v>
      </c>
      <c r="H204" s="85">
        <v>196</v>
      </c>
      <c r="I204" s="85">
        <v>223</v>
      </c>
      <c r="J204" s="137">
        <f t="shared" si="8"/>
        <v>0.014806980433632998</v>
      </c>
    </row>
    <row r="205" spans="1:10" ht="12.75">
      <c r="A205" s="73" t="s">
        <v>21</v>
      </c>
      <c r="B205" s="74">
        <v>65</v>
      </c>
      <c r="C205" s="74">
        <v>71</v>
      </c>
      <c r="D205" s="75">
        <f t="shared" si="7"/>
        <v>0.010731385174178636</v>
      </c>
      <c r="E205" s="87"/>
      <c r="G205" s="136" t="s">
        <v>21</v>
      </c>
      <c r="H205" s="85">
        <v>168</v>
      </c>
      <c r="I205" s="85">
        <v>142</v>
      </c>
      <c r="J205" s="137">
        <f t="shared" si="8"/>
        <v>0.01269169751454257</v>
      </c>
    </row>
    <row r="206" spans="1:10" ht="12.75">
      <c r="A206" s="73" t="s">
        <v>22</v>
      </c>
      <c r="B206" s="74">
        <v>173</v>
      </c>
      <c r="C206" s="74">
        <v>169</v>
      </c>
      <c r="D206" s="75">
        <f t="shared" si="7"/>
        <v>0.028561994386660062</v>
      </c>
      <c r="E206" s="87"/>
      <c r="G206" s="136" t="s">
        <v>22</v>
      </c>
      <c r="H206" s="85">
        <v>239</v>
      </c>
      <c r="I206" s="85">
        <v>287</v>
      </c>
      <c r="J206" s="137">
        <f t="shared" si="8"/>
        <v>0.018055450630807584</v>
      </c>
    </row>
    <row r="207" spans="1:10" ht="12.75">
      <c r="A207" s="73" t="s">
        <v>23</v>
      </c>
      <c r="B207" s="74">
        <v>21</v>
      </c>
      <c r="C207" s="74">
        <v>23</v>
      </c>
      <c r="D207" s="75">
        <f t="shared" si="7"/>
        <v>0.003467062902426944</v>
      </c>
      <c r="E207" s="87"/>
      <c r="G207" s="136" t="s">
        <v>23</v>
      </c>
      <c r="H207" s="85">
        <v>74</v>
      </c>
      <c r="I207" s="85">
        <v>58</v>
      </c>
      <c r="J207" s="137">
        <f t="shared" si="8"/>
        <v>0.005590390571881846</v>
      </c>
    </row>
    <row r="208" spans="1:10" ht="12.75">
      <c r="A208" s="73" t="s">
        <v>50</v>
      </c>
      <c r="B208" s="74">
        <v>29</v>
      </c>
      <c r="C208" s="74">
        <v>27</v>
      </c>
      <c r="D208" s="75">
        <f t="shared" si="7"/>
        <v>0.004787848770018161</v>
      </c>
      <c r="E208" s="87"/>
      <c r="G208" s="136" t="s">
        <v>50</v>
      </c>
      <c r="H208" s="85">
        <v>66</v>
      </c>
      <c r="I208" s="85">
        <v>73</v>
      </c>
      <c r="J208" s="137">
        <f t="shared" si="8"/>
        <v>0.004986024023570295</v>
      </c>
    </row>
    <row r="209" spans="1:10" ht="12.75">
      <c r="A209" s="73" t="s">
        <v>24</v>
      </c>
      <c r="B209" s="74">
        <v>244</v>
      </c>
      <c r="C209" s="74">
        <v>238</v>
      </c>
      <c r="D209" s="75">
        <f t="shared" si="7"/>
        <v>0.040283968961532114</v>
      </c>
      <c r="E209" s="87"/>
      <c r="G209" s="136" t="s">
        <v>24</v>
      </c>
      <c r="H209" s="85">
        <v>373</v>
      </c>
      <c r="I209" s="85">
        <v>425</v>
      </c>
      <c r="J209" s="137">
        <f t="shared" si="8"/>
        <v>0.028178590315026064</v>
      </c>
    </row>
    <row r="210" spans="1:10" ht="12.75">
      <c r="A210" s="73" t="s">
        <v>25</v>
      </c>
      <c r="B210" s="74">
        <v>70</v>
      </c>
      <c r="C210" s="74">
        <v>92</v>
      </c>
      <c r="D210" s="75">
        <f t="shared" si="7"/>
        <v>0.011556876341423147</v>
      </c>
      <c r="E210" s="87"/>
      <c r="G210" s="136" t="s">
        <v>25</v>
      </c>
      <c r="H210" s="85">
        <v>161</v>
      </c>
      <c r="I210" s="85">
        <v>165</v>
      </c>
      <c r="J210" s="137">
        <f t="shared" si="8"/>
        <v>0.012162876784769964</v>
      </c>
    </row>
    <row r="211" spans="1:10" ht="12.75">
      <c r="A211" s="73" t="s">
        <v>26</v>
      </c>
      <c r="B211" s="74">
        <v>608</v>
      </c>
      <c r="C211" s="74">
        <v>589</v>
      </c>
      <c r="D211" s="75">
        <f t="shared" si="7"/>
        <v>0.10037972593693248</v>
      </c>
      <c r="E211" s="87"/>
      <c r="G211" s="136" t="s">
        <v>26</v>
      </c>
      <c r="H211" s="86">
        <v>1436</v>
      </c>
      <c r="I211" s="86">
        <v>1639</v>
      </c>
      <c r="J211" s="137">
        <f t="shared" si="8"/>
        <v>0.10848379542192339</v>
      </c>
    </row>
    <row r="212" spans="1:10" ht="12.75">
      <c r="A212" s="73" t="s">
        <v>27</v>
      </c>
      <c r="B212" s="74">
        <v>102</v>
      </c>
      <c r="C212" s="74">
        <v>106</v>
      </c>
      <c r="D212" s="75">
        <f t="shared" si="7"/>
        <v>0.016840019811788013</v>
      </c>
      <c r="E212" s="87"/>
      <c r="G212" s="136" t="s">
        <v>27</v>
      </c>
      <c r="H212" s="85">
        <v>254</v>
      </c>
      <c r="I212" s="85">
        <v>303</v>
      </c>
      <c r="J212" s="137">
        <f t="shared" si="8"/>
        <v>0.019188637908891745</v>
      </c>
    </row>
    <row r="213" spans="1:10" ht="12.75">
      <c r="A213" s="73" t="s">
        <v>28</v>
      </c>
      <c r="B213" s="74">
        <v>25</v>
      </c>
      <c r="C213" s="74">
        <v>34</v>
      </c>
      <c r="D213" s="75">
        <f t="shared" si="7"/>
        <v>0.0041274558362225525</v>
      </c>
      <c r="E213" s="87"/>
      <c r="G213" s="136" t="s">
        <v>28</v>
      </c>
      <c r="H213" s="85">
        <v>67</v>
      </c>
      <c r="I213" s="85">
        <v>78</v>
      </c>
      <c r="J213" s="137">
        <f t="shared" si="8"/>
        <v>0.005061569842109239</v>
      </c>
    </row>
    <row r="214" spans="1:10" ht="12.75">
      <c r="A214" s="73" t="s">
        <v>29</v>
      </c>
      <c r="B214" s="74">
        <v>339</v>
      </c>
      <c r="C214" s="74">
        <v>283</v>
      </c>
      <c r="D214" s="75">
        <f t="shared" si="7"/>
        <v>0.05596830113917781</v>
      </c>
      <c r="E214" s="87"/>
      <c r="G214" s="136" t="s">
        <v>29</v>
      </c>
      <c r="H214" s="85">
        <v>668</v>
      </c>
      <c r="I214" s="85">
        <v>774</v>
      </c>
      <c r="J214" s="137">
        <f t="shared" si="8"/>
        <v>0.05046460678401451</v>
      </c>
    </row>
    <row r="215" spans="1:10" ht="12.75">
      <c r="A215" s="73" t="s">
        <v>30</v>
      </c>
      <c r="B215" s="74">
        <v>46</v>
      </c>
      <c r="C215" s="74">
        <v>43</v>
      </c>
      <c r="D215" s="75">
        <f t="shared" si="7"/>
        <v>0.007594518738649496</v>
      </c>
      <c r="E215" s="87"/>
      <c r="G215" s="136" t="s">
        <v>30</v>
      </c>
      <c r="H215" s="85">
        <v>134</v>
      </c>
      <c r="I215" s="85">
        <v>145</v>
      </c>
      <c r="J215" s="137">
        <f t="shared" si="8"/>
        <v>0.010123139684218478</v>
      </c>
    </row>
    <row r="216" spans="1:10" ht="12.75">
      <c r="A216" s="73" t="s">
        <v>31</v>
      </c>
      <c r="B216" s="74">
        <v>76</v>
      </c>
      <c r="C216" s="74">
        <v>74</v>
      </c>
      <c r="D216" s="75">
        <f t="shared" si="7"/>
        <v>0.01254746574211656</v>
      </c>
      <c r="E216" s="87"/>
      <c r="G216" s="136" t="s">
        <v>31</v>
      </c>
      <c r="H216" s="85">
        <v>174</v>
      </c>
      <c r="I216" s="85">
        <v>159</v>
      </c>
      <c r="J216" s="137">
        <f t="shared" si="8"/>
        <v>0.013144972425776233</v>
      </c>
    </row>
    <row r="217" spans="1:10" ht="12.75">
      <c r="A217" s="73" t="s">
        <v>32</v>
      </c>
      <c r="B217" s="74">
        <v>102</v>
      </c>
      <c r="C217" s="74">
        <v>99</v>
      </c>
      <c r="D217" s="75">
        <f t="shared" si="7"/>
        <v>0.016840019811788013</v>
      </c>
      <c r="E217" s="87"/>
      <c r="G217" s="136" t="s">
        <v>32</v>
      </c>
      <c r="H217" s="85">
        <v>205</v>
      </c>
      <c r="I217" s="85">
        <v>247</v>
      </c>
      <c r="J217" s="137">
        <f t="shared" si="8"/>
        <v>0.015486892800483494</v>
      </c>
    </row>
    <row r="218" spans="1:10" ht="12.75">
      <c r="A218" s="73" t="s">
        <v>33</v>
      </c>
      <c r="B218" s="74">
        <v>103</v>
      </c>
      <c r="C218" s="74">
        <v>93</v>
      </c>
      <c r="D218" s="75">
        <f t="shared" si="7"/>
        <v>0.017005118045236915</v>
      </c>
      <c r="E218" s="87"/>
      <c r="G218" s="136" t="s">
        <v>33</v>
      </c>
      <c r="H218" s="85">
        <v>282</v>
      </c>
      <c r="I218" s="85">
        <v>295</v>
      </c>
      <c r="J218" s="137">
        <f t="shared" si="8"/>
        <v>0.021303920827982173</v>
      </c>
    </row>
    <row r="219" spans="1:10" ht="12.75">
      <c r="A219" s="73" t="s">
        <v>35</v>
      </c>
      <c r="B219" s="74">
        <v>43</v>
      </c>
      <c r="C219" s="74">
        <v>39</v>
      </c>
      <c r="D219" s="75">
        <f t="shared" si="7"/>
        <v>0.00709922403830279</v>
      </c>
      <c r="E219" s="87"/>
      <c r="G219" s="136" t="s">
        <v>35</v>
      </c>
      <c r="H219" s="85">
        <v>61</v>
      </c>
      <c r="I219" s="85">
        <v>51</v>
      </c>
      <c r="J219" s="137">
        <f t="shared" si="8"/>
        <v>0.004608294930875576</v>
      </c>
    </row>
    <row r="220" spans="1:10" ht="12.75">
      <c r="A220" s="73" t="s">
        <v>36</v>
      </c>
      <c r="B220" s="74">
        <v>277</v>
      </c>
      <c r="C220" s="74">
        <v>288</v>
      </c>
      <c r="D220" s="75">
        <f t="shared" si="7"/>
        <v>0.04573221066534588</v>
      </c>
      <c r="E220" s="87"/>
      <c r="G220" s="136" t="s">
        <v>36</v>
      </c>
      <c r="H220" s="85">
        <v>691</v>
      </c>
      <c r="I220" s="85">
        <v>744</v>
      </c>
      <c r="J220" s="137">
        <f t="shared" si="8"/>
        <v>0.05220216061041021</v>
      </c>
    </row>
    <row r="221" spans="1:10" ht="14.25">
      <c r="A221" s="301" t="s">
        <v>37</v>
      </c>
      <c r="B221" s="74">
        <v>69</v>
      </c>
      <c r="C221" s="302">
        <v>70</v>
      </c>
      <c r="D221" s="75">
        <f t="shared" si="7"/>
        <v>0.011391778107974244</v>
      </c>
      <c r="E221" s="87"/>
      <c r="G221" s="303" t="s">
        <v>37</v>
      </c>
      <c r="H221" s="85">
        <v>142</v>
      </c>
      <c r="I221" s="85">
        <v>137</v>
      </c>
      <c r="J221" s="137">
        <f t="shared" si="8"/>
        <v>0.01072750623253003</v>
      </c>
    </row>
    <row r="222" spans="1:10" ht="12.75">
      <c r="A222" s="301" t="s">
        <v>38</v>
      </c>
      <c r="B222" s="74">
        <v>53</v>
      </c>
      <c r="C222" s="74">
        <v>45</v>
      </c>
      <c r="D222" s="75">
        <f t="shared" si="7"/>
        <v>0.008750206372791811</v>
      </c>
      <c r="E222" s="87"/>
      <c r="G222" s="303" t="s">
        <v>38</v>
      </c>
      <c r="H222" s="85">
        <v>93</v>
      </c>
      <c r="I222" s="85">
        <v>121</v>
      </c>
      <c r="J222" s="137">
        <f t="shared" si="8"/>
        <v>0.00702576112412178</v>
      </c>
    </row>
    <row r="223" spans="1:10" ht="12.75">
      <c r="A223" s="301" t="s">
        <v>34</v>
      </c>
      <c r="B223" s="74">
        <v>12</v>
      </c>
      <c r="C223" s="74">
        <v>11</v>
      </c>
      <c r="D223" s="75">
        <f t="shared" si="7"/>
        <v>0.001981178801386825</v>
      </c>
      <c r="E223" s="87"/>
      <c r="G223" s="303" t="s">
        <v>34</v>
      </c>
      <c r="H223" s="85">
        <v>18</v>
      </c>
      <c r="I223" s="85">
        <v>21</v>
      </c>
      <c r="J223" s="137">
        <f t="shared" si="8"/>
        <v>0.0013598247337009896</v>
      </c>
    </row>
    <row r="224" spans="1:10" ht="14.25">
      <c r="A224" s="301" t="s">
        <v>39</v>
      </c>
      <c r="B224" s="74">
        <v>42</v>
      </c>
      <c r="C224" s="302">
        <v>73</v>
      </c>
      <c r="D224" s="75">
        <f t="shared" si="7"/>
        <v>0.006934125804853888</v>
      </c>
      <c r="E224" s="87"/>
      <c r="G224" s="303" t="s">
        <v>39</v>
      </c>
      <c r="H224" s="85">
        <v>173</v>
      </c>
      <c r="I224" s="85">
        <v>190</v>
      </c>
      <c r="J224" s="137">
        <f t="shared" si="8"/>
        <v>0.01306942660723729</v>
      </c>
    </row>
    <row r="225" spans="1:10" ht="12.75">
      <c r="A225" s="301" t="s">
        <v>40</v>
      </c>
      <c r="B225" s="74">
        <v>76</v>
      </c>
      <c r="C225" s="74">
        <v>70</v>
      </c>
      <c r="D225" s="75">
        <f t="shared" si="7"/>
        <v>0.01254746574211656</v>
      </c>
      <c r="E225" s="87"/>
      <c r="G225" s="303" t="s">
        <v>40</v>
      </c>
      <c r="H225" s="85">
        <v>185</v>
      </c>
      <c r="I225" s="85">
        <v>198</v>
      </c>
      <c r="J225" s="137">
        <f t="shared" si="8"/>
        <v>0.013975976429704617</v>
      </c>
    </row>
    <row r="226" spans="1:10" ht="12.75">
      <c r="A226" s="73" t="s">
        <v>41</v>
      </c>
      <c r="B226" s="74">
        <v>163</v>
      </c>
      <c r="C226" s="74">
        <v>198</v>
      </c>
      <c r="D226" s="75">
        <f t="shared" si="7"/>
        <v>0.026911012052171043</v>
      </c>
      <c r="E226" s="87"/>
      <c r="G226" s="136" t="s">
        <v>41</v>
      </c>
      <c r="H226" s="85">
        <v>294</v>
      </c>
      <c r="I226" s="85">
        <v>341</v>
      </c>
      <c r="J226" s="137">
        <f t="shared" si="8"/>
        <v>0.0222104706504495</v>
      </c>
    </row>
    <row r="227" spans="1:10" ht="12.75">
      <c r="A227" s="73" t="s">
        <v>42</v>
      </c>
      <c r="B227" s="74">
        <v>98</v>
      </c>
      <c r="C227" s="74">
        <v>121</v>
      </c>
      <c r="D227" s="75">
        <f t="shared" si="7"/>
        <v>0.016179626877992407</v>
      </c>
      <c r="E227" s="87"/>
      <c r="G227" s="136" t="s">
        <v>42</v>
      </c>
      <c r="H227" s="85">
        <v>267</v>
      </c>
      <c r="I227" s="85">
        <v>331</v>
      </c>
      <c r="J227" s="137">
        <f t="shared" si="8"/>
        <v>0.020170733549898012</v>
      </c>
    </row>
    <row r="228" spans="1:10" ht="12.75">
      <c r="A228" s="73" t="s">
        <v>43</v>
      </c>
      <c r="B228" s="74">
        <v>506</v>
      </c>
      <c r="C228" s="74">
        <v>624</v>
      </c>
      <c r="D228" s="75">
        <f t="shared" si="7"/>
        <v>0.08353970612514446</v>
      </c>
      <c r="E228" s="87"/>
      <c r="G228" s="136" t="s">
        <v>43</v>
      </c>
      <c r="H228" s="85">
        <v>749</v>
      </c>
      <c r="I228" s="85">
        <v>810</v>
      </c>
      <c r="J228" s="137">
        <f t="shared" si="8"/>
        <v>0.05658381808566896</v>
      </c>
    </row>
    <row r="229" spans="1:10" ht="12.75">
      <c r="A229" s="73" t="s">
        <v>44</v>
      </c>
      <c r="B229" s="74">
        <v>27</v>
      </c>
      <c r="C229" s="74">
        <v>18</v>
      </c>
      <c r="D229" s="75">
        <f t="shared" si="7"/>
        <v>0.004457652303120356</v>
      </c>
      <c r="E229" s="87"/>
      <c r="G229" s="136" t="s">
        <v>44</v>
      </c>
      <c r="H229" s="85">
        <v>105</v>
      </c>
      <c r="I229" s="85">
        <v>127</v>
      </c>
      <c r="J229" s="137">
        <f t="shared" si="8"/>
        <v>0.007932310946589107</v>
      </c>
    </row>
    <row r="230" spans="1:10" ht="12.75">
      <c r="A230" s="73" t="s">
        <v>45</v>
      </c>
      <c r="B230" s="74">
        <v>430</v>
      </c>
      <c r="C230" s="74">
        <v>370</v>
      </c>
      <c r="D230" s="75">
        <f t="shared" si="7"/>
        <v>0.0709922403830279</v>
      </c>
      <c r="E230" s="87"/>
      <c r="G230" s="136" t="s">
        <v>45</v>
      </c>
      <c r="H230" s="86">
        <v>1015</v>
      </c>
      <c r="I230" s="86">
        <v>1036</v>
      </c>
      <c r="J230" s="137">
        <f t="shared" si="8"/>
        <v>0.07667900581702802</v>
      </c>
    </row>
    <row r="231" spans="1:10" ht="12.75">
      <c r="A231" s="73" t="s">
        <v>46</v>
      </c>
      <c r="B231" s="74">
        <v>160</v>
      </c>
      <c r="C231" s="74">
        <v>179</v>
      </c>
      <c r="D231" s="75">
        <f t="shared" si="7"/>
        <v>0.026415717351824335</v>
      </c>
      <c r="E231" s="87"/>
      <c r="G231" s="136" t="s">
        <v>46</v>
      </c>
      <c r="H231" s="85">
        <v>330</v>
      </c>
      <c r="I231" s="85">
        <v>389</v>
      </c>
      <c r="J231" s="137">
        <f t="shared" si="8"/>
        <v>0.02493012011785148</v>
      </c>
    </row>
    <row r="232" spans="1:10" ht="12.75">
      <c r="A232" s="73" t="s">
        <v>47</v>
      </c>
      <c r="B232" s="74">
        <v>49</v>
      </c>
      <c r="C232" s="74">
        <v>41</v>
      </c>
      <c r="D232" s="75">
        <f t="shared" si="7"/>
        <v>0.008089813438996203</v>
      </c>
      <c r="E232" s="87"/>
      <c r="G232" s="136" t="s">
        <v>47</v>
      </c>
      <c r="H232" s="85">
        <v>101</v>
      </c>
      <c r="I232" s="85">
        <v>105</v>
      </c>
      <c r="J232" s="137">
        <f t="shared" si="8"/>
        <v>0.007630127672433331</v>
      </c>
    </row>
    <row r="233" spans="1:10" ht="12.75">
      <c r="A233" s="73" t="s">
        <v>48</v>
      </c>
      <c r="B233" s="74">
        <v>61</v>
      </c>
      <c r="C233" s="74">
        <v>47</v>
      </c>
      <c r="D233" s="75">
        <f t="shared" si="7"/>
        <v>0.010070992240383029</v>
      </c>
      <c r="E233" s="87"/>
      <c r="G233" s="136" t="s">
        <v>48</v>
      </c>
      <c r="H233" s="85">
        <v>85</v>
      </c>
      <c r="I233" s="85">
        <v>99</v>
      </c>
      <c r="J233" s="137">
        <f t="shared" si="8"/>
        <v>0.006421394575810229</v>
      </c>
    </row>
    <row r="234" spans="1:10" ht="12.75">
      <c r="A234" s="73" t="s">
        <v>49</v>
      </c>
      <c r="B234" s="74">
        <v>240</v>
      </c>
      <c r="C234" s="74">
        <v>255</v>
      </c>
      <c r="D234" s="75">
        <f t="shared" si="7"/>
        <v>0.0396235760277365</v>
      </c>
      <c r="E234" s="87"/>
      <c r="G234" s="136" t="s">
        <v>49</v>
      </c>
      <c r="H234" s="85">
        <v>507</v>
      </c>
      <c r="I234" s="85">
        <v>539</v>
      </c>
      <c r="J234" s="137">
        <f t="shared" si="8"/>
        <v>0.03830172999924454</v>
      </c>
    </row>
    <row r="235" spans="1:10" ht="15.75" thickBot="1">
      <c r="A235" s="76" t="s">
        <v>2</v>
      </c>
      <c r="B235" s="77">
        <f>SUM(B189:B234)</f>
        <v>6057</v>
      </c>
      <c r="C235" s="77">
        <f>SUM(C189:C234)</f>
        <v>6238</v>
      </c>
      <c r="D235" s="78">
        <f>SUM(D189:D234)</f>
        <v>0.9999999999999998</v>
      </c>
      <c r="E235" s="87"/>
      <c r="G235" s="138" t="s">
        <v>2</v>
      </c>
      <c r="H235" s="139">
        <f>SUM(H189:H234)</f>
        <v>13237</v>
      </c>
      <c r="I235" s="139">
        <f>SUM(I189:I234)</f>
        <v>14502</v>
      </c>
      <c r="J235" s="140">
        <f>SUM(J189:J234)</f>
        <v>1</v>
      </c>
    </row>
    <row r="236" spans="5:10" ht="13.5" thickTop="1">
      <c r="E236" s="87"/>
      <c r="G236" s="87"/>
      <c r="H236" s="87"/>
      <c r="I236" s="87"/>
      <c r="J236" s="87"/>
    </row>
    <row r="237" spans="5:10" ht="7.35" customHeight="1">
      <c r="E237" s="87"/>
      <c r="G237" s="87"/>
      <c r="H237" s="87"/>
      <c r="I237" s="87"/>
      <c r="J237" s="87"/>
    </row>
    <row r="238" spans="5:10" ht="12.75">
      <c r="E238" s="87"/>
      <c r="G238" s="87"/>
      <c r="H238" s="87"/>
      <c r="I238" s="87"/>
      <c r="J238" s="87"/>
    </row>
  </sheetData>
  <mergeCells count="10">
    <mergeCell ref="G182:J182"/>
    <mergeCell ref="A182:D182"/>
    <mergeCell ref="G125:J125"/>
    <mergeCell ref="A125:D125"/>
    <mergeCell ref="A2:J2"/>
    <mergeCell ref="A1:J1"/>
    <mergeCell ref="A5:E5"/>
    <mergeCell ref="G5:J5"/>
    <mergeCell ref="A63:E63"/>
    <mergeCell ref="G63:J63"/>
  </mergeCells>
  <printOptions horizontalCentered="1"/>
  <pageMargins left="0.14" right="0.08" top="0.47" bottom="0.29" header="0.3" footer="0.12"/>
  <pageSetup fitToHeight="4" horizontalDpi="600" verticalDpi="600" orientation="portrait" scale="85" r:id="rId1"/>
  <headerFooter>
    <oddFooter>&amp;CPage &amp;P of 4</oddFooter>
  </headerFooter>
  <rowBreaks count="3" manualBreakCount="3">
    <brk id="60" max="16383" man="1"/>
    <brk id="180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2012-03-19T21:20:22Z</cp:lastPrinted>
  <dcterms:created xsi:type="dcterms:W3CDTF">2000-01-17T13:30:46Z</dcterms:created>
  <dcterms:modified xsi:type="dcterms:W3CDTF">2016-01-12T18:33:44Z</dcterms:modified>
  <cp:category/>
  <cp:version/>
  <cp:contentType/>
  <cp:contentStatus/>
</cp:coreProperties>
</file>